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autoCompressPictures="0" defaultThemeVersion="124226"/>
  <mc:AlternateContent xmlns:mc="http://schemas.openxmlformats.org/markup-compatibility/2006">
    <mc:Choice Requires="x15">
      <x15ac:absPath xmlns:x15ac="http://schemas.microsoft.com/office/spreadsheetml/2010/11/ac" url="D:\Cris\AÑO 2019\informe de evaluacion\"/>
    </mc:Choice>
  </mc:AlternateContent>
  <bookViews>
    <workbookView xWindow="0" yWindow="0" windowWidth="0" windowHeight="0" firstSheet="1" activeTab="5"/>
  </bookViews>
  <sheets>
    <sheet name="APERTURA" sheetId="60" r:id="rId1"/>
    <sheet name="VERIFICACION JURIDICA" sheetId="59" r:id="rId2"/>
    <sheet name="VERIFICACIÓN FINANCIERA" sheetId="61" r:id="rId3"/>
    <sheet name="VERIFICACION TECNICA" sheetId="57" r:id="rId4"/>
    <sheet name="VTE" sheetId="33" r:id="rId5"/>
    <sheet name="CALIFICACION PERSONAL" sheetId="58" r:id="rId6"/>
    <sheet name="CORREC. ARITM." sheetId="56" r:id="rId7"/>
    <sheet name="PROPUESTA ECONOMICA" sheetId="32" state="hidden" r:id="rId8"/>
  </sheets>
  <externalReferences>
    <externalReference r:id="rId9"/>
    <externalReference r:id="rId10"/>
    <externalReference r:id="rId11"/>
    <externalReference r:id="rId12"/>
    <externalReference r:id="rId13"/>
    <externalReference r:id="rId14"/>
    <externalReference r:id="rId15"/>
  </externalReferences>
  <definedNames>
    <definedName name="_Toc212325127" localSheetId="1">'VERIFICACION JURIDICA'!#REF!</definedName>
    <definedName name="_xlnm.Print_Area" localSheetId="5">'CALIFICACION PERSONAL'!$A$1:$AD$37</definedName>
    <definedName name="_xlnm.Print_Area" localSheetId="1">'VERIFICACION JURIDICA'!$A$1:$X$37</definedName>
    <definedName name="ELECTRICA" localSheetId="2">'[1]3.PRESUP. ELECTRICO'!$A$4:$G$212</definedName>
    <definedName name="ELECTRICA" localSheetId="1">'[2]3.PRESUP. ELECTRICO'!$A$4:$G$212</definedName>
    <definedName name="ELECTRICA">'[3]3.PRESUP. ELECTRICO'!$A$4:$G$212</definedName>
    <definedName name="Export" localSheetId="5" hidden="1">{"'Hoja1'!$A$1:$I$70"}</definedName>
    <definedName name="Export" localSheetId="6" hidden="1">{"'Hoja1'!$A$1:$I$70"}</definedName>
    <definedName name="Export" localSheetId="2" hidden="1">{"'Hoja1'!$A$1:$I$70"}</definedName>
    <definedName name="Export" localSheetId="1" hidden="1">{"'Hoja1'!$A$1:$I$70"}</definedName>
    <definedName name="Export" localSheetId="3" hidden="1">{"'Hoja1'!$A$1:$I$70"}</definedName>
    <definedName name="Export" hidden="1">{"'Hoja1'!$A$1:$I$70"}</definedName>
    <definedName name="formula" localSheetId="5">'[4]VERIFICACION TECNICA'!$A$34:$B$37</definedName>
    <definedName name="formula" localSheetId="6">'[4]VERIFICACION TECNICA'!$A$34:$B$37</definedName>
    <definedName name="formula" localSheetId="3">'VERIFICACION TECNICA'!$A$38:$B$41</definedName>
    <definedName name="formula">#REF!</definedName>
    <definedName name="HTML_CodePage" hidden="1">1252</definedName>
    <definedName name="HTML_Control" localSheetId="5" hidden="1">{"'Hoja1'!$A$1:$I$70"}</definedName>
    <definedName name="HTML_Control" localSheetId="6" hidden="1">{"'Hoja1'!$A$1:$I$70"}</definedName>
    <definedName name="HTML_Control" localSheetId="2" hidden="1">{"'Hoja1'!$A$1:$I$70"}</definedName>
    <definedName name="HTML_Control" localSheetId="1" hidden="1">{"'Hoja1'!$A$1:$I$70"}</definedName>
    <definedName name="HTML_Control" localSheetId="3" hidden="1">{"'Hoja1'!$A$1:$I$70"}</definedName>
    <definedName name="HTML_Control" hidden="1">{"'Hoja1'!$A$1:$I$70"}</definedName>
    <definedName name="HTML_Description" hidden="1">""</definedName>
    <definedName name="HTML_Email" hidden="1">""</definedName>
    <definedName name="HTML_Header" hidden="1">"Hoja1"</definedName>
    <definedName name="HTML_LastUpdate" hidden="1">"27/12/2000"</definedName>
    <definedName name="HTML_LineAfter" hidden="1">FALSE</definedName>
    <definedName name="HTML_LineBefore" hidden="1">FALSE</definedName>
    <definedName name="HTML_Name" hidden="1">"win98"</definedName>
    <definedName name="HTML_OBDlg2" hidden="1">TRUE</definedName>
    <definedName name="HTML_OBDlg4" hidden="1">TRUE</definedName>
    <definedName name="HTML_OS" hidden="1">0</definedName>
    <definedName name="HTML_PathFile" hidden="1">"C:\Mis documentos\HTML.htm"</definedName>
    <definedName name="HTML_Title" hidden="1">"CALENDARIO 2001"</definedName>
    <definedName name="OBRA_CIVIL" localSheetId="1">'[2]2.PRESUPUESTO OBRA CIVIL'!$A$4:$G$224</definedName>
    <definedName name="OBRA_CIVIL">'[3]2.PRESUPUESTO OBRA CIVIL'!$A$4:$G$224</definedName>
    <definedName name="PROGRAMA" localSheetId="2">'[5]Planes Validar'!$B$2:$B$7</definedName>
    <definedName name="PROGRAMA" localSheetId="1">'[6]Planes Validar'!$B$2:$B$7</definedName>
    <definedName name="PROGRAMA">'[7]Planes Validar'!$B$2:$B$7</definedName>
    <definedName name="SELECCION" localSheetId="2">[5]Soluciones!$B$7</definedName>
    <definedName name="SELECCION" localSheetId="1">[6]Soluciones!$B$7</definedName>
    <definedName name="SELECCION">[7]Soluciones!$B$7</definedName>
    <definedName name="_xlnm.Print_Titles" localSheetId="5">'CALIFICACION PERSONAL'!$A:$B,'CALIFICACION PERSONAL'!$1:$12</definedName>
    <definedName name="_xlnm.Print_Titles" localSheetId="1">'VERIFICACION JURIDICA'!$A:$B,'VERIFICACION JURIDICA'!$1:$8</definedName>
    <definedName name="_xlnm.Print_Titles" localSheetId="3">'VERIFICACION TECNICA'!$A:$B,'VERIFICACION TECNICA'!$1:$11</definedName>
  </definedNames>
  <calcPr calcId="162913"/>
  <extLst>
    <ext xmlns:mx="http://schemas.microsoft.com/office/mac/excel/2008/main" uri="{7523E5D3-25F3-A5E0-1632-64F254C22452}">
      <mx:ArchID Flags="2"/>
    </ext>
  </extLst>
</workbook>
</file>

<file path=xl/calcChain.xml><?xml version="1.0" encoding="utf-8"?>
<calcChain xmlns="http://schemas.openxmlformats.org/spreadsheetml/2006/main">
  <c r="B43" i="57" l="1"/>
  <c r="B44" i="57" s="1"/>
  <c r="B41" i="57"/>
  <c r="B39" i="57"/>
  <c r="B40" i="57" s="1"/>
  <c r="B36" i="57"/>
  <c r="F22" i="58"/>
  <c r="AU123" i="33" l="1"/>
  <c r="AV123" i="33" s="1"/>
  <c r="AU111" i="33"/>
  <c r="AV111" i="33" s="1"/>
  <c r="AU99" i="33"/>
  <c r="AV99" i="33" s="1"/>
  <c r="AU87" i="33"/>
  <c r="AV87" i="33" s="1"/>
  <c r="Z22" i="58"/>
  <c r="Y10" i="58"/>
  <c r="AU3" i="33"/>
  <c r="AU135" i="33"/>
  <c r="AV135" i="33" s="1"/>
  <c r="AU75" i="33"/>
  <c r="AV75" i="33" s="1"/>
  <c r="AU63" i="33"/>
  <c r="AV63" i="33" s="1"/>
  <c r="AU51" i="33"/>
  <c r="AU13" i="33" s="1"/>
  <c r="AU39" i="33"/>
  <c r="AV39" i="33" s="1"/>
  <c r="AU27" i="33"/>
  <c r="AV27" i="33" s="1"/>
  <c r="X28" i="57"/>
  <c r="V15" i="57"/>
  <c r="W10" i="58"/>
  <c r="X22" i="58"/>
  <c r="AQ3" i="33"/>
  <c r="AQ135" i="33"/>
  <c r="AR135" i="33" s="1"/>
  <c r="AQ123" i="33"/>
  <c r="AR123" i="33" s="1"/>
  <c r="AQ111" i="33"/>
  <c r="AR111" i="33" s="1"/>
  <c r="AQ99" i="33"/>
  <c r="AR99" i="33" s="1"/>
  <c r="AQ87" i="33"/>
  <c r="AR87" i="33" s="1"/>
  <c r="AQ75" i="33"/>
  <c r="AR75" i="33" s="1"/>
  <c r="AQ63" i="33"/>
  <c r="AR63" i="33" s="1"/>
  <c r="AQ51" i="33"/>
  <c r="AR51" i="33" s="1"/>
  <c r="AQ39" i="33"/>
  <c r="AR39" i="33" s="1"/>
  <c r="AQ27" i="33"/>
  <c r="AR27" i="33" s="1"/>
  <c r="AQ13" i="33"/>
  <c r="AQ8" i="33"/>
  <c r="V28" i="57"/>
  <c r="AU8" i="33" l="1"/>
  <c r="AU12" i="33"/>
  <c r="AU6" i="33" s="1"/>
  <c r="AV51" i="33"/>
  <c r="AQ12" i="33"/>
  <c r="AQ6" i="33" s="1"/>
  <c r="U10" i="58"/>
  <c r="V22" i="58"/>
  <c r="AM3" i="33"/>
  <c r="AM135" i="33"/>
  <c r="AN135" i="33" s="1"/>
  <c r="AM123" i="33"/>
  <c r="AN123" i="33" s="1"/>
  <c r="AM111" i="33"/>
  <c r="AN111" i="33" s="1"/>
  <c r="AM99" i="33"/>
  <c r="AN99" i="33" s="1"/>
  <c r="AM87" i="33"/>
  <c r="AN87" i="33" s="1"/>
  <c r="AM75" i="33"/>
  <c r="AN75" i="33" s="1"/>
  <c r="AM63" i="33"/>
  <c r="AN63" i="33" s="1"/>
  <c r="AM51" i="33"/>
  <c r="AN51" i="33" s="1"/>
  <c r="AM39" i="33"/>
  <c r="AN39" i="33" s="1"/>
  <c r="AM27" i="33"/>
  <c r="AN27" i="33" s="1"/>
  <c r="AM13" i="33"/>
  <c r="T28" i="57"/>
  <c r="R14" i="57"/>
  <c r="Q14" i="57" s="1"/>
  <c r="Q13" i="57" s="1"/>
  <c r="AI111" i="33"/>
  <c r="AJ111" i="33" s="1"/>
  <c r="AI99" i="33"/>
  <c r="AJ99" i="33" s="1"/>
  <c r="AI87" i="33"/>
  <c r="AJ87" i="33" s="1"/>
  <c r="AI75" i="33"/>
  <c r="AJ75" i="33" s="1"/>
  <c r="AI63" i="33"/>
  <c r="AJ63" i="33" s="1"/>
  <c r="AI3" i="33"/>
  <c r="AI135" i="33"/>
  <c r="AJ135" i="33" s="1"/>
  <c r="AI123" i="33"/>
  <c r="AJ123" i="33" s="1"/>
  <c r="AI51" i="33"/>
  <c r="AJ51" i="33" s="1"/>
  <c r="AI39" i="33"/>
  <c r="AJ39" i="33" s="1"/>
  <c r="AI27" i="33"/>
  <c r="AJ27" i="33" s="1"/>
  <c r="AI13" i="33"/>
  <c r="T22" i="58"/>
  <c r="S10" i="58"/>
  <c r="R28" i="57"/>
  <c r="Q10" i="58"/>
  <c r="R22" i="58"/>
  <c r="N14" i="57"/>
  <c r="AE3" i="33"/>
  <c r="AE135" i="33"/>
  <c r="AF135" i="33" s="1"/>
  <c r="AE123" i="33"/>
  <c r="AF123" i="33" s="1"/>
  <c r="AE111" i="33"/>
  <c r="AF111" i="33" s="1"/>
  <c r="AE99" i="33"/>
  <c r="AF99" i="33" s="1"/>
  <c r="AE87" i="33"/>
  <c r="AF87" i="33" s="1"/>
  <c r="AE75" i="33"/>
  <c r="AF75" i="33" s="1"/>
  <c r="AE63" i="33"/>
  <c r="AF63" i="33" s="1"/>
  <c r="AE51" i="33"/>
  <c r="AF51" i="33" s="1"/>
  <c r="AE39" i="33"/>
  <c r="AF39" i="33" s="1"/>
  <c r="AE27" i="33"/>
  <c r="AF27" i="33" s="1"/>
  <c r="AE13" i="33"/>
  <c r="P28" i="57"/>
  <c r="P22" i="58"/>
  <c r="O10" i="58"/>
  <c r="AU15" i="33" l="1"/>
  <c r="X14" i="57"/>
  <c r="W14" i="57" s="1"/>
  <c r="W13" i="57" s="1"/>
  <c r="AQ15" i="33"/>
  <c r="V14" i="57"/>
  <c r="U14" i="57" s="1"/>
  <c r="U13" i="57" s="1"/>
  <c r="AM8" i="33"/>
  <c r="AM12" i="33"/>
  <c r="AM6" i="33" s="1"/>
  <c r="AI8" i="33"/>
  <c r="AI12" i="33"/>
  <c r="AI6" i="33" s="1"/>
  <c r="AI15" i="33" s="1"/>
  <c r="AE8" i="33"/>
  <c r="AE12" i="33"/>
  <c r="AE6" i="33" s="1"/>
  <c r="AE15" i="33" s="1"/>
  <c r="AA3" i="33"/>
  <c r="AA135" i="33"/>
  <c r="AB135" i="33" s="1"/>
  <c r="AA123" i="33"/>
  <c r="AB123" i="33" s="1"/>
  <c r="AA111" i="33"/>
  <c r="AB111" i="33" s="1"/>
  <c r="AA99" i="33"/>
  <c r="AB99" i="33" s="1"/>
  <c r="AA87" i="33"/>
  <c r="AB87" i="33" s="1"/>
  <c r="AA75" i="33"/>
  <c r="AB75" i="33" s="1"/>
  <c r="AA63" i="33"/>
  <c r="AB63" i="33" s="1"/>
  <c r="AA51" i="33"/>
  <c r="AB51" i="33" s="1"/>
  <c r="AA39" i="33"/>
  <c r="AB39" i="33" s="1"/>
  <c r="AA27" i="33"/>
  <c r="AB27" i="33" s="1"/>
  <c r="AA8" i="33"/>
  <c r="N28" i="57"/>
  <c r="L15" i="57"/>
  <c r="W13" i="33"/>
  <c r="W8" i="33"/>
  <c r="M10" i="58"/>
  <c r="W3" i="33"/>
  <c r="L28" i="57"/>
  <c r="W135" i="33"/>
  <c r="X135" i="33" s="1"/>
  <c r="W123" i="33"/>
  <c r="X123" i="33" s="1"/>
  <c r="W111" i="33"/>
  <c r="X111" i="33" s="1"/>
  <c r="W99" i="33"/>
  <c r="X99" i="33" s="1"/>
  <c r="W87" i="33"/>
  <c r="X87" i="33" s="1"/>
  <c r="W75" i="33"/>
  <c r="X75" i="33" s="1"/>
  <c r="W63" i="33"/>
  <c r="X63" i="33" s="1"/>
  <c r="W51" i="33"/>
  <c r="X51" i="33" s="1"/>
  <c r="W39" i="33"/>
  <c r="X39" i="33" s="1"/>
  <c r="W27" i="33"/>
  <c r="X27" i="33" s="1"/>
  <c r="N22" i="58"/>
  <c r="S135" i="33"/>
  <c r="T135" i="33"/>
  <c r="S123" i="33"/>
  <c r="T123" i="33" s="1"/>
  <c r="S111" i="33"/>
  <c r="T111" i="33" s="1"/>
  <c r="S99" i="33"/>
  <c r="T99" i="33" s="1"/>
  <c r="S87" i="33"/>
  <c r="T87" i="33" s="1"/>
  <c r="S75" i="33"/>
  <c r="T75" i="33" s="1"/>
  <c r="S63" i="33"/>
  <c r="T63" i="33" s="1"/>
  <c r="L22" i="58"/>
  <c r="K10" i="58"/>
  <c r="S3" i="33"/>
  <c r="S51" i="33"/>
  <c r="T51" i="33" s="1"/>
  <c r="S39" i="33"/>
  <c r="T39" i="33" s="1"/>
  <c r="S27" i="33"/>
  <c r="T27" i="33" s="1"/>
  <c r="S13" i="33"/>
  <c r="J15" i="57" s="1"/>
  <c r="S8" i="33"/>
  <c r="J28" i="57"/>
  <c r="H14" i="57"/>
  <c r="G14" i="57" s="1"/>
  <c r="G13" i="57" s="1"/>
  <c r="F15" i="57"/>
  <c r="O8" i="33"/>
  <c r="O6" i="33"/>
  <c r="O12" i="33"/>
  <c r="I10" i="58"/>
  <c r="J22" i="58"/>
  <c r="O3" i="33"/>
  <c r="H28" i="57"/>
  <c r="K3" i="33"/>
  <c r="O135" i="33"/>
  <c r="P135" i="33" s="1"/>
  <c r="O123" i="33"/>
  <c r="P123" i="33" s="1"/>
  <c r="O111" i="33"/>
  <c r="P111" i="33" s="1"/>
  <c r="O99" i="33"/>
  <c r="P99" i="33" s="1"/>
  <c r="O87" i="33"/>
  <c r="P87" i="33" s="1"/>
  <c r="O75" i="33"/>
  <c r="P75" i="33" s="1"/>
  <c r="O63" i="33"/>
  <c r="P63" i="33" s="1"/>
  <c r="O51" i="33"/>
  <c r="P51" i="33" s="1"/>
  <c r="O39" i="33"/>
  <c r="P39" i="33" s="1"/>
  <c r="O27" i="33"/>
  <c r="P27" i="33" s="1"/>
  <c r="O13" i="33"/>
  <c r="D12" i="33"/>
  <c r="H22" i="58"/>
  <c r="G10" i="58"/>
  <c r="K135" i="33"/>
  <c r="AM15" i="33" l="1"/>
  <c r="T14" i="57"/>
  <c r="S14" i="57" s="1"/>
  <c r="S13" i="57" s="1"/>
  <c r="P14" i="57"/>
  <c r="O14" i="57" s="1"/>
  <c r="O13" i="57" s="1"/>
  <c r="AA13" i="33"/>
  <c r="AA12" i="33"/>
  <c r="W12" i="33"/>
  <c r="W6" i="33" s="1"/>
  <c r="S12" i="33"/>
  <c r="S6" i="33" s="1"/>
  <c r="O15" i="33"/>
  <c r="F28" i="57"/>
  <c r="L135" i="33"/>
  <c r="K123" i="33"/>
  <c r="L123" i="33" s="1"/>
  <c r="K111" i="33"/>
  <c r="L111" i="33" s="1"/>
  <c r="K99" i="33"/>
  <c r="L99" i="33" s="1"/>
  <c r="K87" i="33"/>
  <c r="L87" i="33" s="1"/>
  <c r="K75" i="33"/>
  <c r="L75" i="33" s="1"/>
  <c r="K63" i="33"/>
  <c r="L63" i="33" s="1"/>
  <c r="K51" i="33"/>
  <c r="L51" i="33" s="1"/>
  <c r="K39" i="33"/>
  <c r="L39" i="33" s="1"/>
  <c r="K27" i="33"/>
  <c r="L27" i="33" s="1"/>
  <c r="K13" i="33"/>
  <c r="G13" i="33"/>
  <c r="G135" i="33"/>
  <c r="H135" i="33" s="1"/>
  <c r="G123" i="33"/>
  <c r="H123" i="33" s="1"/>
  <c r="G111" i="33"/>
  <c r="H111" i="33" s="1"/>
  <c r="G99" i="33"/>
  <c r="H99" i="33" s="1"/>
  <c r="G87" i="33"/>
  <c r="H87" i="33" s="1"/>
  <c r="G75" i="33"/>
  <c r="H75" i="33" s="1"/>
  <c r="G63" i="33"/>
  <c r="H63" i="33" s="1"/>
  <c r="G51" i="33"/>
  <c r="H51" i="33" s="1"/>
  <c r="G39" i="33"/>
  <c r="H39" i="33" s="1"/>
  <c r="G27" i="33"/>
  <c r="G12" i="33" s="1"/>
  <c r="E10" i="58"/>
  <c r="G3" i="33"/>
  <c r="AA6" i="33" l="1"/>
  <c r="W15" i="33"/>
  <c r="L14" i="57"/>
  <c r="K14" i="57" s="1"/>
  <c r="K13" i="57" s="1"/>
  <c r="S15" i="33"/>
  <c r="J14" i="57"/>
  <c r="I14" i="57" s="1"/>
  <c r="I13" i="57" s="1"/>
  <c r="G6" i="33"/>
  <c r="K8" i="33"/>
  <c r="K12" i="33"/>
  <c r="K6" i="33" s="1"/>
  <c r="H27" i="33"/>
  <c r="G8" i="33"/>
  <c r="H11" i="56"/>
  <c r="I11" i="56"/>
  <c r="K11" i="56"/>
  <c r="L11" i="56"/>
  <c r="N11" i="56"/>
  <c r="O11" i="56"/>
  <c r="Q11" i="56"/>
  <c r="R11" i="56"/>
  <c r="T11" i="56"/>
  <c r="U11" i="56"/>
  <c r="W11" i="56"/>
  <c r="X11" i="56"/>
  <c r="H12" i="56"/>
  <c r="I12" i="56"/>
  <c r="K12" i="56"/>
  <c r="L12" i="56"/>
  <c r="N12" i="56"/>
  <c r="O12" i="56"/>
  <c r="Q12" i="56"/>
  <c r="R12" i="56"/>
  <c r="T12" i="56"/>
  <c r="U12" i="56"/>
  <c r="W12" i="56"/>
  <c r="X12" i="56"/>
  <c r="H13" i="56"/>
  <c r="I13" i="56"/>
  <c r="K13" i="56"/>
  <c r="L13" i="56"/>
  <c r="N13" i="56"/>
  <c r="O13" i="56"/>
  <c r="Q13" i="56"/>
  <c r="R13" i="56"/>
  <c r="T13" i="56"/>
  <c r="U13" i="56"/>
  <c r="W13" i="56"/>
  <c r="X13" i="56"/>
  <c r="H14" i="56"/>
  <c r="I14" i="56"/>
  <c r="K14" i="56"/>
  <c r="L14" i="56"/>
  <c r="N14" i="56"/>
  <c r="O14" i="56"/>
  <c r="Q14" i="56"/>
  <c r="R14" i="56"/>
  <c r="T14" i="56"/>
  <c r="U14" i="56"/>
  <c r="W14" i="56"/>
  <c r="X14" i="56"/>
  <c r="H15" i="56"/>
  <c r="I15" i="56"/>
  <c r="K15" i="56"/>
  <c r="L15" i="56"/>
  <c r="N15" i="56"/>
  <c r="O15" i="56"/>
  <c r="Q15" i="56"/>
  <c r="R15" i="56"/>
  <c r="T15" i="56"/>
  <c r="U15" i="56"/>
  <c r="W15" i="56"/>
  <c r="X15" i="56"/>
  <c r="H16" i="56"/>
  <c r="I16" i="56"/>
  <c r="K16" i="56"/>
  <c r="L16" i="56"/>
  <c r="N16" i="56"/>
  <c r="O16" i="56"/>
  <c r="Q16" i="56"/>
  <c r="R16" i="56"/>
  <c r="T16" i="56"/>
  <c r="U16" i="56"/>
  <c r="W16" i="56"/>
  <c r="X16" i="56"/>
  <c r="H17" i="56"/>
  <c r="I17" i="56"/>
  <c r="K17" i="56"/>
  <c r="L17" i="56"/>
  <c r="N17" i="56"/>
  <c r="O17" i="56"/>
  <c r="Q17" i="56"/>
  <c r="R17" i="56"/>
  <c r="T17" i="56"/>
  <c r="U17" i="56"/>
  <c r="W17" i="56"/>
  <c r="X17" i="56"/>
  <c r="H18" i="56"/>
  <c r="I18" i="56"/>
  <c r="K18" i="56"/>
  <c r="L18" i="56"/>
  <c r="N18" i="56"/>
  <c r="O18" i="56"/>
  <c r="Q18" i="56"/>
  <c r="R18" i="56"/>
  <c r="T18" i="56"/>
  <c r="U18" i="56"/>
  <c r="W18" i="56"/>
  <c r="X18" i="56"/>
  <c r="H19" i="56"/>
  <c r="I19" i="56"/>
  <c r="K19" i="56"/>
  <c r="L19" i="56"/>
  <c r="N19" i="56"/>
  <c r="O19" i="56"/>
  <c r="Q19" i="56"/>
  <c r="R19" i="56"/>
  <c r="T19" i="56"/>
  <c r="U19" i="56"/>
  <c r="W19" i="56"/>
  <c r="X19" i="56"/>
  <c r="H20" i="56"/>
  <c r="I20" i="56"/>
  <c r="K20" i="56"/>
  <c r="L20" i="56"/>
  <c r="N20" i="56"/>
  <c r="O20" i="56"/>
  <c r="Q20" i="56"/>
  <c r="R20" i="56"/>
  <c r="T20" i="56"/>
  <c r="U20" i="56"/>
  <c r="W20" i="56"/>
  <c r="X20" i="56"/>
  <c r="H21" i="56"/>
  <c r="I21" i="56"/>
  <c r="K21" i="56"/>
  <c r="L21" i="56"/>
  <c r="N21" i="56"/>
  <c r="O21" i="56"/>
  <c r="Q21" i="56"/>
  <c r="R21" i="56"/>
  <c r="T21" i="56"/>
  <c r="U21" i="56"/>
  <c r="W21" i="56"/>
  <c r="X21" i="56"/>
  <c r="H22" i="56"/>
  <c r="I22" i="56"/>
  <c r="K22" i="56"/>
  <c r="L22" i="56"/>
  <c r="N22" i="56"/>
  <c r="O22" i="56"/>
  <c r="Q22" i="56"/>
  <c r="R22" i="56"/>
  <c r="T22" i="56"/>
  <c r="U22" i="56"/>
  <c r="W22" i="56"/>
  <c r="X22" i="56"/>
  <c r="H23" i="56"/>
  <c r="I23" i="56"/>
  <c r="K23" i="56"/>
  <c r="L23" i="56"/>
  <c r="N23" i="56"/>
  <c r="O23" i="56"/>
  <c r="Q23" i="56"/>
  <c r="R23" i="56"/>
  <c r="T23" i="56"/>
  <c r="U23" i="56"/>
  <c r="W23" i="56"/>
  <c r="X23" i="56"/>
  <c r="H24" i="56"/>
  <c r="I24" i="56"/>
  <c r="K24" i="56"/>
  <c r="L24" i="56"/>
  <c r="N24" i="56"/>
  <c r="O24" i="56"/>
  <c r="Q24" i="56"/>
  <c r="R24" i="56"/>
  <c r="T24" i="56"/>
  <c r="U24" i="56"/>
  <c r="W24" i="56"/>
  <c r="X24" i="56"/>
  <c r="H25" i="56"/>
  <c r="I25" i="56"/>
  <c r="K25" i="56"/>
  <c r="L25" i="56"/>
  <c r="N25" i="56"/>
  <c r="O25" i="56"/>
  <c r="Q25" i="56"/>
  <c r="R25" i="56"/>
  <c r="T25" i="56"/>
  <c r="U25" i="56"/>
  <c r="W25" i="56"/>
  <c r="X25" i="56"/>
  <c r="H26" i="56"/>
  <c r="I26" i="56"/>
  <c r="K26" i="56"/>
  <c r="L26" i="56"/>
  <c r="N26" i="56"/>
  <c r="O26" i="56"/>
  <c r="Q26" i="56"/>
  <c r="R26" i="56"/>
  <c r="T26" i="56"/>
  <c r="U26" i="56"/>
  <c r="W26" i="56"/>
  <c r="X26" i="56"/>
  <c r="H27" i="56"/>
  <c r="I27" i="56"/>
  <c r="K27" i="56"/>
  <c r="L27" i="56"/>
  <c r="N27" i="56"/>
  <c r="O27" i="56"/>
  <c r="Q27" i="56"/>
  <c r="R27" i="56"/>
  <c r="T27" i="56"/>
  <c r="U27" i="56"/>
  <c r="W27" i="56"/>
  <c r="X27" i="56"/>
  <c r="H28" i="56"/>
  <c r="I28" i="56"/>
  <c r="K28" i="56"/>
  <c r="L28" i="56"/>
  <c r="N28" i="56"/>
  <c r="O28" i="56"/>
  <c r="Q28" i="56"/>
  <c r="R28" i="56"/>
  <c r="T28" i="56"/>
  <c r="U28" i="56"/>
  <c r="W28" i="56"/>
  <c r="X28" i="56"/>
  <c r="H29" i="56"/>
  <c r="I29" i="56"/>
  <c r="K29" i="56"/>
  <c r="L29" i="56"/>
  <c r="N29" i="56"/>
  <c r="O29" i="56"/>
  <c r="Q29" i="56"/>
  <c r="R29" i="56"/>
  <c r="T29" i="56"/>
  <c r="U29" i="56"/>
  <c r="W29" i="56"/>
  <c r="X29" i="56"/>
  <c r="H30" i="56"/>
  <c r="I30" i="56"/>
  <c r="K30" i="56"/>
  <c r="L30" i="56"/>
  <c r="N30" i="56"/>
  <c r="O30" i="56"/>
  <c r="Q30" i="56"/>
  <c r="R30" i="56"/>
  <c r="T30" i="56"/>
  <c r="U30" i="56"/>
  <c r="W30" i="56"/>
  <c r="X30" i="56"/>
  <c r="H31" i="56"/>
  <c r="I31" i="56"/>
  <c r="K31" i="56"/>
  <c r="L31" i="56"/>
  <c r="N31" i="56"/>
  <c r="O31" i="56"/>
  <c r="Q31" i="56"/>
  <c r="R31" i="56"/>
  <c r="T31" i="56"/>
  <c r="U31" i="56"/>
  <c r="W31" i="56"/>
  <c r="X31" i="56"/>
  <c r="H32" i="56"/>
  <c r="I32" i="56"/>
  <c r="K32" i="56"/>
  <c r="L32" i="56"/>
  <c r="N32" i="56"/>
  <c r="O32" i="56"/>
  <c r="Q32" i="56"/>
  <c r="R32" i="56"/>
  <c r="T32" i="56"/>
  <c r="U32" i="56"/>
  <c r="W32" i="56"/>
  <c r="X32" i="56"/>
  <c r="H33" i="56"/>
  <c r="I33" i="56"/>
  <c r="K33" i="56"/>
  <c r="L33" i="56"/>
  <c r="N33" i="56"/>
  <c r="O33" i="56"/>
  <c r="Q33" i="56"/>
  <c r="R33" i="56"/>
  <c r="T33" i="56"/>
  <c r="U33" i="56"/>
  <c r="W33" i="56"/>
  <c r="X33" i="56"/>
  <c r="H34" i="56"/>
  <c r="I34" i="56"/>
  <c r="K34" i="56"/>
  <c r="L34" i="56"/>
  <c r="N34" i="56"/>
  <c r="O34" i="56"/>
  <c r="Q34" i="56"/>
  <c r="R34" i="56"/>
  <c r="T34" i="56"/>
  <c r="U34" i="56"/>
  <c r="W34" i="56"/>
  <c r="X34" i="56"/>
  <c r="H35" i="56"/>
  <c r="I35" i="56"/>
  <c r="K35" i="56"/>
  <c r="L35" i="56"/>
  <c r="N35" i="56"/>
  <c r="O35" i="56"/>
  <c r="Q35" i="56"/>
  <c r="R35" i="56"/>
  <c r="T35" i="56"/>
  <c r="U35" i="56"/>
  <c r="W35" i="56"/>
  <c r="X35" i="56"/>
  <c r="H36" i="56"/>
  <c r="I36" i="56"/>
  <c r="K36" i="56"/>
  <c r="L36" i="56"/>
  <c r="N36" i="56"/>
  <c r="O36" i="56"/>
  <c r="Q36" i="56"/>
  <c r="R36" i="56"/>
  <c r="T36" i="56"/>
  <c r="U36" i="56"/>
  <c r="W36" i="56"/>
  <c r="X36" i="56"/>
  <c r="H37" i="56"/>
  <c r="I37" i="56"/>
  <c r="K37" i="56"/>
  <c r="L37" i="56"/>
  <c r="N37" i="56"/>
  <c r="O37" i="56"/>
  <c r="Q37" i="56"/>
  <c r="R37" i="56"/>
  <c r="T37" i="56"/>
  <c r="U37" i="56"/>
  <c r="W37" i="56"/>
  <c r="X37" i="56"/>
  <c r="H38" i="56"/>
  <c r="I38" i="56"/>
  <c r="K38" i="56"/>
  <c r="L38" i="56"/>
  <c r="N38" i="56"/>
  <c r="O38" i="56"/>
  <c r="Q38" i="56"/>
  <c r="R38" i="56"/>
  <c r="T38" i="56"/>
  <c r="U38" i="56"/>
  <c r="W38" i="56"/>
  <c r="X38" i="56"/>
  <c r="H39" i="56"/>
  <c r="I39" i="56"/>
  <c r="K39" i="56"/>
  <c r="L39" i="56"/>
  <c r="N39" i="56"/>
  <c r="O39" i="56"/>
  <c r="Q39" i="56"/>
  <c r="R39" i="56"/>
  <c r="T39" i="56"/>
  <c r="U39" i="56"/>
  <c r="W39" i="56"/>
  <c r="X39" i="56"/>
  <c r="H40" i="56"/>
  <c r="I40" i="56"/>
  <c r="K40" i="56"/>
  <c r="L40" i="56"/>
  <c r="N40" i="56"/>
  <c r="O40" i="56"/>
  <c r="Q40" i="56"/>
  <c r="R40" i="56"/>
  <c r="T40" i="56"/>
  <c r="U40" i="56"/>
  <c r="W40" i="56"/>
  <c r="X40" i="56"/>
  <c r="H41" i="56"/>
  <c r="I41" i="56"/>
  <c r="K41" i="56"/>
  <c r="L41" i="56"/>
  <c r="N41" i="56"/>
  <c r="O41" i="56"/>
  <c r="Q41" i="56"/>
  <c r="R41" i="56"/>
  <c r="T41" i="56"/>
  <c r="U41" i="56"/>
  <c r="W41" i="56"/>
  <c r="X41" i="56"/>
  <c r="H42" i="56"/>
  <c r="I42" i="56"/>
  <c r="K42" i="56"/>
  <c r="L42" i="56"/>
  <c r="N42" i="56"/>
  <c r="O42" i="56"/>
  <c r="Q42" i="56"/>
  <c r="R42" i="56"/>
  <c r="T42" i="56"/>
  <c r="U42" i="56"/>
  <c r="W42" i="56"/>
  <c r="X42" i="56"/>
  <c r="H43" i="56"/>
  <c r="I43" i="56"/>
  <c r="K43" i="56"/>
  <c r="L43" i="56"/>
  <c r="N43" i="56"/>
  <c r="O43" i="56"/>
  <c r="Q43" i="56"/>
  <c r="R43" i="56"/>
  <c r="T43" i="56"/>
  <c r="U43" i="56"/>
  <c r="W43" i="56"/>
  <c r="X43" i="56"/>
  <c r="H44" i="56"/>
  <c r="I44" i="56"/>
  <c r="K44" i="56"/>
  <c r="L44" i="56"/>
  <c r="N44" i="56"/>
  <c r="O44" i="56"/>
  <c r="Q44" i="56"/>
  <c r="R44" i="56"/>
  <c r="T44" i="56"/>
  <c r="U44" i="56"/>
  <c r="W44" i="56"/>
  <c r="X44" i="56"/>
  <c r="H45" i="56"/>
  <c r="I45" i="56"/>
  <c r="K45" i="56"/>
  <c r="L45" i="56"/>
  <c r="N45" i="56"/>
  <c r="O45" i="56"/>
  <c r="Q45" i="56"/>
  <c r="R45" i="56"/>
  <c r="T45" i="56"/>
  <c r="U45" i="56"/>
  <c r="W45" i="56"/>
  <c r="X45" i="56"/>
  <c r="H46" i="56"/>
  <c r="I46" i="56"/>
  <c r="K46" i="56"/>
  <c r="L46" i="56"/>
  <c r="N46" i="56"/>
  <c r="O46" i="56"/>
  <c r="Q46" i="56"/>
  <c r="R46" i="56"/>
  <c r="T46" i="56"/>
  <c r="U46" i="56"/>
  <c r="W46" i="56"/>
  <c r="X46" i="56"/>
  <c r="H47" i="56"/>
  <c r="I47" i="56"/>
  <c r="K47" i="56"/>
  <c r="L47" i="56"/>
  <c r="N47" i="56"/>
  <c r="O47" i="56"/>
  <c r="Q47" i="56"/>
  <c r="R47" i="56"/>
  <c r="T47" i="56"/>
  <c r="U47" i="56"/>
  <c r="W47" i="56"/>
  <c r="X47" i="56"/>
  <c r="H48" i="56"/>
  <c r="I48" i="56"/>
  <c r="K48" i="56"/>
  <c r="L48" i="56"/>
  <c r="N48" i="56"/>
  <c r="O48" i="56"/>
  <c r="Q48" i="56"/>
  <c r="R48" i="56"/>
  <c r="T48" i="56"/>
  <c r="U48" i="56"/>
  <c r="W48" i="56"/>
  <c r="X48" i="56"/>
  <c r="H49" i="56"/>
  <c r="I49" i="56"/>
  <c r="K49" i="56"/>
  <c r="L49" i="56"/>
  <c r="N49" i="56"/>
  <c r="O49" i="56"/>
  <c r="Q49" i="56"/>
  <c r="R49" i="56"/>
  <c r="T49" i="56"/>
  <c r="U49" i="56"/>
  <c r="W49" i="56"/>
  <c r="X49" i="56"/>
  <c r="H50" i="56"/>
  <c r="I50" i="56"/>
  <c r="K50" i="56"/>
  <c r="L50" i="56"/>
  <c r="N50" i="56"/>
  <c r="O50" i="56"/>
  <c r="Q50" i="56"/>
  <c r="R50" i="56"/>
  <c r="T50" i="56"/>
  <c r="U50" i="56"/>
  <c r="W50" i="56"/>
  <c r="X50" i="56"/>
  <c r="H51" i="56"/>
  <c r="I51" i="56"/>
  <c r="K51" i="56"/>
  <c r="L51" i="56"/>
  <c r="N51" i="56"/>
  <c r="O51" i="56"/>
  <c r="Q51" i="56"/>
  <c r="R51" i="56"/>
  <c r="T51" i="56"/>
  <c r="U51" i="56"/>
  <c r="W51" i="56"/>
  <c r="X51" i="56"/>
  <c r="H52" i="56"/>
  <c r="I52" i="56"/>
  <c r="K52" i="56"/>
  <c r="L52" i="56"/>
  <c r="N52" i="56"/>
  <c r="O52" i="56"/>
  <c r="Q52" i="56"/>
  <c r="R52" i="56"/>
  <c r="T52" i="56"/>
  <c r="U52" i="56"/>
  <c r="W52" i="56"/>
  <c r="X52" i="56"/>
  <c r="H53" i="56"/>
  <c r="I53" i="56"/>
  <c r="K53" i="56"/>
  <c r="L53" i="56"/>
  <c r="N53" i="56"/>
  <c r="O53" i="56"/>
  <c r="Q53" i="56"/>
  <c r="R53" i="56"/>
  <c r="T53" i="56"/>
  <c r="U53" i="56"/>
  <c r="W53" i="56"/>
  <c r="X53" i="56"/>
  <c r="H54" i="56"/>
  <c r="I54" i="56"/>
  <c r="K54" i="56"/>
  <c r="L54" i="56"/>
  <c r="N54" i="56"/>
  <c r="O54" i="56"/>
  <c r="Q54" i="56"/>
  <c r="R54" i="56"/>
  <c r="T54" i="56"/>
  <c r="U54" i="56"/>
  <c r="W54" i="56"/>
  <c r="X54" i="56"/>
  <c r="H55" i="56"/>
  <c r="I55" i="56"/>
  <c r="K55" i="56"/>
  <c r="L55" i="56"/>
  <c r="N55" i="56"/>
  <c r="O55" i="56"/>
  <c r="Q55" i="56"/>
  <c r="R55" i="56"/>
  <c r="T55" i="56"/>
  <c r="U55" i="56"/>
  <c r="W55" i="56"/>
  <c r="X55" i="56"/>
  <c r="H56" i="56"/>
  <c r="I56" i="56"/>
  <c r="K56" i="56"/>
  <c r="L56" i="56"/>
  <c r="N56" i="56"/>
  <c r="O56" i="56"/>
  <c r="Q56" i="56"/>
  <c r="R56" i="56"/>
  <c r="T56" i="56"/>
  <c r="U56" i="56"/>
  <c r="W56" i="56"/>
  <c r="X56" i="56"/>
  <c r="H57" i="56"/>
  <c r="I57" i="56"/>
  <c r="K57" i="56"/>
  <c r="L57" i="56"/>
  <c r="N57" i="56"/>
  <c r="O57" i="56"/>
  <c r="Q57" i="56"/>
  <c r="R57" i="56"/>
  <c r="T57" i="56"/>
  <c r="U57" i="56"/>
  <c r="W57" i="56"/>
  <c r="X57" i="56"/>
  <c r="H58" i="56"/>
  <c r="I58" i="56"/>
  <c r="K58" i="56"/>
  <c r="L58" i="56"/>
  <c r="N58" i="56"/>
  <c r="O58" i="56"/>
  <c r="Q58" i="56"/>
  <c r="R58" i="56"/>
  <c r="T58" i="56"/>
  <c r="U58" i="56"/>
  <c r="W58" i="56"/>
  <c r="X58" i="56"/>
  <c r="H59" i="56"/>
  <c r="I59" i="56"/>
  <c r="K59" i="56"/>
  <c r="L59" i="56"/>
  <c r="N59" i="56"/>
  <c r="O59" i="56"/>
  <c r="Q59" i="56"/>
  <c r="R59" i="56"/>
  <c r="T59" i="56"/>
  <c r="U59" i="56"/>
  <c r="W59" i="56"/>
  <c r="X59" i="56"/>
  <c r="H60" i="56"/>
  <c r="I60" i="56"/>
  <c r="K60" i="56"/>
  <c r="L60" i="56"/>
  <c r="N60" i="56"/>
  <c r="O60" i="56"/>
  <c r="Q60" i="56"/>
  <c r="R60" i="56"/>
  <c r="T60" i="56"/>
  <c r="U60" i="56"/>
  <c r="W60" i="56"/>
  <c r="X60" i="56"/>
  <c r="H61" i="56"/>
  <c r="I61" i="56"/>
  <c r="K61" i="56"/>
  <c r="L61" i="56"/>
  <c r="N61" i="56"/>
  <c r="O61" i="56"/>
  <c r="Q61" i="56"/>
  <c r="R61" i="56"/>
  <c r="T61" i="56"/>
  <c r="U61" i="56"/>
  <c r="W61" i="56"/>
  <c r="X61" i="56"/>
  <c r="H62" i="56"/>
  <c r="I62" i="56"/>
  <c r="K62" i="56"/>
  <c r="L62" i="56"/>
  <c r="N62" i="56"/>
  <c r="O62" i="56"/>
  <c r="Q62" i="56"/>
  <c r="R62" i="56"/>
  <c r="T62" i="56"/>
  <c r="U62" i="56"/>
  <c r="W62" i="56"/>
  <c r="X62" i="56"/>
  <c r="H63" i="56"/>
  <c r="I63" i="56"/>
  <c r="K63" i="56"/>
  <c r="L63" i="56"/>
  <c r="N63" i="56"/>
  <c r="O63" i="56"/>
  <c r="Q63" i="56"/>
  <c r="R63" i="56"/>
  <c r="T63" i="56"/>
  <c r="U63" i="56"/>
  <c r="W63" i="56"/>
  <c r="X63" i="56"/>
  <c r="H64" i="56"/>
  <c r="I64" i="56"/>
  <c r="K64" i="56"/>
  <c r="L64" i="56"/>
  <c r="N64" i="56"/>
  <c r="O64" i="56"/>
  <c r="Q64" i="56"/>
  <c r="R64" i="56"/>
  <c r="T64" i="56"/>
  <c r="U64" i="56"/>
  <c r="W64" i="56"/>
  <c r="X64" i="56"/>
  <c r="H65" i="56"/>
  <c r="I65" i="56"/>
  <c r="K65" i="56"/>
  <c r="L65" i="56"/>
  <c r="N65" i="56"/>
  <c r="O65" i="56"/>
  <c r="Q65" i="56"/>
  <c r="R65" i="56"/>
  <c r="T65" i="56"/>
  <c r="U65" i="56"/>
  <c r="W65" i="56"/>
  <c r="X65" i="56"/>
  <c r="H66" i="56"/>
  <c r="I66" i="56"/>
  <c r="K66" i="56"/>
  <c r="L66" i="56"/>
  <c r="N66" i="56"/>
  <c r="O66" i="56"/>
  <c r="Q66" i="56"/>
  <c r="R66" i="56"/>
  <c r="T66" i="56"/>
  <c r="U66" i="56"/>
  <c r="W66" i="56"/>
  <c r="X66" i="56"/>
  <c r="H67" i="56"/>
  <c r="I67" i="56"/>
  <c r="K67" i="56"/>
  <c r="L67" i="56"/>
  <c r="N67" i="56"/>
  <c r="O67" i="56"/>
  <c r="Q67" i="56"/>
  <c r="R67" i="56"/>
  <c r="T67" i="56"/>
  <c r="U67" i="56"/>
  <c r="W67" i="56"/>
  <c r="X67" i="56"/>
  <c r="H68" i="56"/>
  <c r="I68" i="56"/>
  <c r="K68" i="56"/>
  <c r="L68" i="56"/>
  <c r="N68" i="56"/>
  <c r="O68" i="56"/>
  <c r="Q68" i="56"/>
  <c r="R68" i="56"/>
  <c r="T68" i="56"/>
  <c r="U68" i="56"/>
  <c r="W68" i="56"/>
  <c r="X68" i="56"/>
  <c r="H69" i="56"/>
  <c r="I69" i="56"/>
  <c r="K69" i="56"/>
  <c r="L69" i="56"/>
  <c r="N69" i="56"/>
  <c r="O69" i="56"/>
  <c r="Q69" i="56"/>
  <c r="R69" i="56"/>
  <c r="T69" i="56"/>
  <c r="U69" i="56"/>
  <c r="W69" i="56"/>
  <c r="X69" i="56"/>
  <c r="H70" i="56"/>
  <c r="I70" i="56"/>
  <c r="K70" i="56"/>
  <c r="L70" i="56"/>
  <c r="N70" i="56"/>
  <c r="O70" i="56"/>
  <c r="Q70" i="56"/>
  <c r="R70" i="56"/>
  <c r="T70" i="56"/>
  <c r="U70" i="56"/>
  <c r="W70" i="56"/>
  <c r="X70" i="56"/>
  <c r="H71" i="56"/>
  <c r="I71" i="56"/>
  <c r="K71" i="56"/>
  <c r="L71" i="56"/>
  <c r="N71" i="56"/>
  <c r="O71" i="56"/>
  <c r="Q71" i="56"/>
  <c r="R71" i="56"/>
  <c r="T71" i="56"/>
  <c r="U71" i="56"/>
  <c r="W71" i="56"/>
  <c r="X71" i="56"/>
  <c r="H72" i="56"/>
  <c r="I72" i="56"/>
  <c r="K72" i="56"/>
  <c r="L72" i="56"/>
  <c r="N72" i="56"/>
  <c r="O72" i="56"/>
  <c r="Q72" i="56"/>
  <c r="R72" i="56"/>
  <c r="T72" i="56"/>
  <c r="U72" i="56"/>
  <c r="W72" i="56"/>
  <c r="X72" i="56"/>
  <c r="H73" i="56"/>
  <c r="I73" i="56"/>
  <c r="K73" i="56"/>
  <c r="L73" i="56"/>
  <c r="N73" i="56"/>
  <c r="O73" i="56"/>
  <c r="Q73" i="56"/>
  <c r="R73" i="56"/>
  <c r="T73" i="56"/>
  <c r="U73" i="56"/>
  <c r="W73" i="56"/>
  <c r="X73" i="56"/>
  <c r="H74" i="56"/>
  <c r="I74" i="56"/>
  <c r="K74" i="56"/>
  <c r="L74" i="56"/>
  <c r="N74" i="56"/>
  <c r="O74" i="56"/>
  <c r="Q74" i="56"/>
  <c r="R74" i="56"/>
  <c r="T74" i="56"/>
  <c r="U74" i="56"/>
  <c r="W74" i="56"/>
  <c r="X74" i="56"/>
  <c r="H75" i="56"/>
  <c r="I75" i="56"/>
  <c r="K75" i="56"/>
  <c r="L75" i="56"/>
  <c r="N75" i="56"/>
  <c r="O75" i="56"/>
  <c r="Q75" i="56"/>
  <c r="R75" i="56"/>
  <c r="T75" i="56"/>
  <c r="U75" i="56"/>
  <c r="W75" i="56"/>
  <c r="X75" i="56"/>
  <c r="H76" i="56"/>
  <c r="I76" i="56"/>
  <c r="K76" i="56"/>
  <c r="L76" i="56"/>
  <c r="N76" i="56"/>
  <c r="O76" i="56"/>
  <c r="Q76" i="56"/>
  <c r="R76" i="56"/>
  <c r="T76" i="56"/>
  <c r="U76" i="56"/>
  <c r="W76" i="56"/>
  <c r="X76" i="56"/>
  <c r="H77" i="56"/>
  <c r="I77" i="56"/>
  <c r="K77" i="56"/>
  <c r="L77" i="56"/>
  <c r="N77" i="56"/>
  <c r="O77" i="56"/>
  <c r="Q77" i="56"/>
  <c r="R77" i="56"/>
  <c r="T77" i="56"/>
  <c r="U77" i="56"/>
  <c r="W77" i="56"/>
  <c r="X77" i="56"/>
  <c r="H78" i="56"/>
  <c r="I78" i="56"/>
  <c r="K78" i="56"/>
  <c r="L78" i="56"/>
  <c r="N78" i="56"/>
  <c r="O78" i="56"/>
  <c r="Q78" i="56"/>
  <c r="R78" i="56"/>
  <c r="T78" i="56"/>
  <c r="U78" i="56"/>
  <c r="W78" i="56"/>
  <c r="X78" i="56"/>
  <c r="H79" i="56"/>
  <c r="I79" i="56"/>
  <c r="K79" i="56"/>
  <c r="L79" i="56"/>
  <c r="N79" i="56"/>
  <c r="O79" i="56"/>
  <c r="Q79" i="56"/>
  <c r="R79" i="56"/>
  <c r="T79" i="56"/>
  <c r="U79" i="56"/>
  <c r="W79" i="56"/>
  <c r="X79" i="56"/>
  <c r="H80" i="56"/>
  <c r="I80" i="56"/>
  <c r="K80" i="56"/>
  <c r="L80" i="56"/>
  <c r="N80" i="56"/>
  <c r="O80" i="56"/>
  <c r="Q80" i="56"/>
  <c r="R80" i="56"/>
  <c r="T80" i="56"/>
  <c r="U80" i="56"/>
  <c r="W80" i="56"/>
  <c r="X80" i="56"/>
  <c r="H81" i="56"/>
  <c r="I81" i="56"/>
  <c r="K81" i="56"/>
  <c r="L81" i="56"/>
  <c r="N81" i="56"/>
  <c r="O81" i="56"/>
  <c r="Q81" i="56"/>
  <c r="R81" i="56"/>
  <c r="T81" i="56"/>
  <c r="U81" i="56"/>
  <c r="W81" i="56"/>
  <c r="X81" i="56"/>
  <c r="H82" i="56"/>
  <c r="I82" i="56"/>
  <c r="K82" i="56"/>
  <c r="L82" i="56"/>
  <c r="N82" i="56"/>
  <c r="O82" i="56"/>
  <c r="Q82" i="56"/>
  <c r="R82" i="56"/>
  <c r="T82" i="56"/>
  <c r="U82" i="56"/>
  <c r="W82" i="56"/>
  <c r="X82" i="56"/>
  <c r="H83" i="56"/>
  <c r="I83" i="56"/>
  <c r="K83" i="56"/>
  <c r="L83" i="56"/>
  <c r="N83" i="56"/>
  <c r="O83" i="56"/>
  <c r="Q83" i="56"/>
  <c r="R83" i="56"/>
  <c r="T83" i="56"/>
  <c r="U83" i="56"/>
  <c r="W83" i="56"/>
  <c r="X83" i="56"/>
  <c r="H84" i="56"/>
  <c r="I84" i="56"/>
  <c r="K84" i="56"/>
  <c r="L84" i="56"/>
  <c r="N84" i="56"/>
  <c r="O84" i="56"/>
  <c r="Q84" i="56"/>
  <c r="R84" i="56"/>
  <c r="T84" i="56"/>
  <c r="U84" i="56"/>
  <c r="W84" i="56"/>
  <c r="X84" i="56"/>
  <c r="H85" i="56"/>
  <c r="I85" i="56"/>
  <c r="K85" i="56"/>
  <c r="L85" i="56"/>
  <c r="N85" i="56"/>
  <c r="O85" i="56"/>
  <c r="Q85" i="56"/>
  <c r="R85" i="56"/>
  <c r="T85" i="56"/>
  <c r="U85" i="56"/>
  <c r="W85" i="56"/>
  <c r="X85" i="56"/>
  <c r="H86" i="56"/>
  <c r="I86" i="56"/>
  <c r="K86" i="56"/>
  <c r="L86" i="56"/>
  <c r="N86" i="56"/>
  <c r="O86" i="56"/>
  <c r="Q86" i="56"/>
  <c r="R86" i="56"/>
  <c r="T86" i="56"/>
  <c r="U86" i="56"/>
  <c r="W86" i="56"/>
  <c r="X86" i="56"/>
  <c r="H87" i="56"/>
  <c r="I87" i="56"/>
  <c r="K87" i="56"/>
  <c r="L87" i="56"/>
  <c r="N87" i="56"/>
  <c r="O87" i="56"/>
  <c r="Q87" i="56"/>
  <c r="R87" i="56"/>
  <c r="T87" i="56"/>
  <c r="U87" i="56"/>
  <c r="W87" i="56"/>
  <c r="X87" i="56"/>
  <c r="H88" i="56"/>
  <c r="I88" i="56"/>
  <c r="K88" i="56"/>
  <c r="L88" i="56"/>
  <c r="N88" i="56"/>
  <c r="O88" i="56"/>
  <c r="Q88" i="56"/>
  <c r="R88" i="56"/>
  <c r="T88" i="56"/>
  <c r="U88" i="56"/>
  <c r="W88" i="56"/>
  <c r="X88" i="56"/>
  <c r="H89" i="56"/>
  <c r="I89" i="56"/>
  <c r="K89" i="56"/>
  <c r="L89" i="56"/>
  <c r="N89" i="56"/>
  <c r="O89" i="56"/>
  <c r="Q89" i="56"/>
  <c r="R89" i="56"/>
  <c r="T89" i="56"/>
  <c r="U89" i="56"/>
  <c r="W89" i="56"/>
  <c r="X89" i="56"/>
  <c r="H90" i="56"/>
  <c r="I90" i="56"/>
  <c r="K90" i="56"/>
  <c r="L90" i="56"/>
  <c r="N90" i="56"/>
  <c r="O90" i="56"/>
  <c r="Q90" i="56"/>
  <c r="R90" i="56"/>
  <c r="T90" i="56"/>
  <c r="U90" i="56"/>
  <c r="W90" i="56"/>
  <c r="X90" i="56"/>
  <c r="H91" i="56"/>
  <c r="I91" i="56"/>
  <c r="K91" i="56"/>
  <c r="L91" i="56"/>
  <c r="N91" i="56"/>
  <c r="O91" i="56"/>
  <c r="Q91" i="56"/>
  <c r="R91" i="56"/>
  <c r="T91" i="56"/>
  <c r="U91" i="56"/>
  <c r="W91" i="56"/>
  <c r="X91" i="56"/>
  <c r="H92" i="56"/>
  <c r="I92" i="56"/>
  <c r="K92" i="56"/>
  <c r="L92" i="56"/>
  <c r="N92" i="56"/>
  <c r="O92" i="56"/>
  <c r="Q92" i="56"/>
  <c r="R92" i="56"/>
  <c r="T92" i="56"/>
  <c r="U92" i="56"/>
  <c r="W92" i="56"/>
  <c r="X92" i="56"/>
  <c r="H93" i="56"/>
  <c r="I93" i="56"/>
  <c r="K93" i="56"/>
  <c r="L93" i="56"/>
  <c r="N93" i="56"/>
  <c r="O93" i="56"/>
  <c r="Q93" i="56"/>
  <c r="R93" i="56"/>
  <c r="T93" i="56"/>
  <c r="U93" i="56"/>
  <c r="W93" i="56"/>
  <c r="X93" i="56"/>
  <c r="H94" i="56"/>
  <c r="I94" i="56"/>
  <c r="K94" i="56"/>
  <c r="L94" i="56"/>
  <c r="N94" i="56"/>
  <c r="O94" i="56"/>
  <c r="Q94" i="56"/>
  <c r="R94" i="56"/>
  <c r="T94" i="56"/>
  <c r="U94" i="56"/>
  <c r="W94" i="56"/>
  <c r="X94" i="56"/>
  <c r="H95" i="56"/>
  <c r="I95" i="56"/>
  <c r="K95" i="56"/>
  <c r="L95" i="56"/>
  <c r="N95" i="56"/>
  <c r="O95" i="56"/>
  <c r="Q95" i="56"/>
  <c r="R95" i="56"/>
  <c r="T95" i="56"/>
  <c r="U95" i="56"/>
  <c r="W95" i="56"/>
  <c r="X95" i="56"/>
  <c r="H96" i="56"/>
  <c r="I96" i="56"/>
  <c r="K96" i="56"/>
  <c r="L96" i="56"/>
  <c r="N96" i="56"/>
  <c r="O96" i="56"/>
  <c r="Q96" i="56"/>
  <c r="R96" i="56"/>
  <c r="T96" i="56"/>
  <c r="U96" i="56"/>
  <c r="W96" i="56"/>
  <c r="X96" i="56"/>
  <c r="H97" i="56"/>
  <c r="I97" i="56"/>
  <c r="K97" i="56"/>
  <c r="L97" i="56"/>
  <c r="N97" i="56"/>
  <c r="O97" i="56"/>
  <c r="Q97" i="56"/>
  <c r="R97" i="56"/>
  <c r="T97" i="56"/>
  <c r="U97" i="56"/>
  <c r="W97" i="56"/>
  <c r="X97" i="56"/>
  <c r="H98" i="56"/>
  <c r="I98" i="56"/>
  <c r="K98" i="56"/>
  <c r="L98" i="56"/>
  <c r="N98" i="56"/>
  <c r="O98" i="56"/>
  <c r="Q98" i="56"/>
  <c r="R98" i="56"/>
  <c r="T98" i="56"/>
  <c r="U98" i="56"/>
  <c r="W98" i="56"/>
  <c r="X98" i="56"/>
  <c r="H99" i="56"/>
  <c r="I99" i="56"/>
  <c r="K99" i="56"/>
  <c r="L99" i="56"/>
  <c r="N99" i="56"/>
  <c r="O99" i="56"/>
  <c r="Q99" i="56"/>
  <c r="R99" i="56"/>
  <c r="T99" i="56"/>
  <c r="U99" i="56"/>
  <c r="W99" i="56"/>
  <c r="X99" i="56"/>
  <c r="H100" i="56"/>
  <c r="I100" i="56"/>
  <c r="K100" i="56"/>
  <c r="L100" i="56"/>
  <c r="N100" i="56"/>
  <c r="O100" i="56"/>
  <c r="Q100" i="56"/>
  <c r="R100" i="56"/>
  <c r="T100" i="56"/>
  <c r="U100" i="56"/>
  <c r="W100" i="56"/>
  <c r="X100" i="56"/>
  <c r="H101" i="56"/>
  <c r="I101" i="56"/>
  <c r="K101" i="56"/>
  <c r="L101" i="56"/>
  <c r="N101" i="56"/>
  <c r="O101" i="56"/>
  <c r="Q101" i="56"/>
  <c r="R101" i="56"/>
  <c r="T101" i="56"/>
  <c r="U101" i="56"/>
  <c r="W101" i="56"/>
  <c r="X101" i="56"/>
  <c r="H102" i="56"/>
  <c r="I102" i="56"/>
  <c r="K102" i="56"/>
  <c r="L102" i="56"/>
  <c r="N102" i="56"/>
  <c r="O102" i="56"/>
  <c r="Q102" i="56"/>
  <c r="R102" i="56"/>
  <c r="T102" i="56"/>
  <c r="U102" i="56"/>
  <c r="W102" i="56"/>
  <c r="X102" i="56"/>
  <c r="H103" i="56"/>
  <c r="I103" i="56"/>
  <c r="K103" i="56"/>
  <c r="L103" i="56"/>
  <c r="N103" i="56"/>
  <c r="O103" i="56"/>
  <c r="Q103" i="56"/>
  <c r="R103" i="56"/>
  <c r="T103" i="56"/>
  <c r="U103" i="56"/>
  <c r="W103" i="56"/>
  <c r="X103" i="56"/>
  <c r="H104" i="56"/>
  <c r="I104" i="56"/>
  <c r="K104" i="56"/>
  <c r="L104" i="56"/>
  <c r="N104" i="56"/>
  <c r="O104" i="56"/>
  <c r="Q104" i="56"/>
  <c r="R104" i="56"/>
  <c r="T104" i="56"/>
  <c r="U104" i="56"/>
  <c r="W104" i="56"/>
  <c r="X104" i="56"/>
  <c r="H105" i="56"/>
  <c r="I105" i="56"/>
  <c r="K105" i="56"/>
  <c r="L105" i="56"/>
  <c r="N105" i="56"/>
  <c r="O105" i="56"/>
  <c r="Q105" i="56"/>
  <c r="R105" i="56"/>
  <c r="T105" i="56"/>
  <c r="U105" i="56"/>
  <c r="W105" i="56"/>
  <c r="X105" i="56"/>
  <c r="H106" i="56"/>
  <c r="I106" i="56"/>
  <c r="K106" i="56"/>
  <c r="L106" i="56"/>
  <c r="N106" i="56"/>
  <c r="O106" i="56"/>
  <c r="Q106" i="56"/>
  <c r="R106" i="56"/>
  <c r="T106" i="56"/>
  <c r="U106" i="56"/>
  <c r="W106" i="56"/>
  <c r="X106" i="56"/>
  <c r="F10" i="56"/>
  <c r="F11" i="56"/>
  <c r="F12" i="56"/>
  <c r="F13" i="56"/>
  <c r="F14" i="56"/>
  <c r="F15" i="56"/>
  <c r="F16" i="56"/>
  <c r="F17" i="56"/>
  <c r="F18" i="56"/>
  <c r="F19" i="56"/>
  <c r="F20" i="56"/>
  <c r="F21" i="56"/>
  <c r="F22" i="56"/>
  <c r="F23" i="56"/>
  <c r="F24" i="56"/>
  <c r="F25" i="56"/>
  <c r="F26" i="56"/>
  <c r="F27" i="56"/>
  <c r="F28" i="56"/>
  <c r="F29" i="56"/>
  <c r="F30" i="56"/>
  <c r="F31" i="56"/>
  <c r="F32" i="56"/>
  <c r="F33" i="56"/>
  <c r="F34" i="56"/>
  <c r="F35" i="56"/>
  <c r="F36" i="56"/>
  <c r="F37" i="56"/>
  <c r="F38" i="56"/>
  <c r="F39" i="56"/>
  <c r="F40" i="56"/>
  <c r="F41" i="56"/>
  <c r="F42" i="56"/>
  <c r="F43" i="56"/>
  <c r="F44" i="56"/>
  <c r="F45" i="56"/>
  <c r="F46" i="56"/>
  <c r="F47" i="56"/>
  <c r="F48" i="56"/>
  <c r="F49" i="56"/>
  <c r="F50" i="56"/>
  <c r="F51" i="56"/>
  <c r="F52" i="56"/>
  <c r="F53" i="56"/>
  <c r="F54" i="56"/>
  <c r="F55" i="56"/>
  <c r="F56" i="56"/>
  <c r="F57" i="56"/>
  <c r="F58" i="56"/>
  <c r="F59" i="56"/>
  <c r="F60" i="56"/>
  <c r="F61" i="56"/>
  <c r="F62" i="56"/>
  <c r="F63" i="56"/>
  <c r="F64" i="56"/>
  <c r="F65" i="56"/>
  <c r="F66" i="56"/>
  <c r="F67" i="56"/>
  <c r="F68" i="56"/>
  <c r="F69" i="56"/>
  <c r="F70" i="56"/>
  <c r="F71" i="56"/>
  <c r="F72" i="56"/>
  <c r="F73" i="56"/>
  <c r="F74" i="56"/>
  <c r="F75" i="56"/>
  <c r="F76" i="56"/>
  <c r="F77" i="56"/>
  <c r="F78" i="56"/>
  <c r="F79" i="56"/>
  <c r="F80" i="56"/>
  <c r="F81" i="56"/>
  <c r="F82" i="56"/>
  <c r="F83" i="56"/>
  <c r="F84" i="56"/>
  <c r="F85" i="56"/>
  <c r="F86" i="56"/>
  <c r="F87" i="56"/>
  <c r="F88" i="56"/>
  <c r="F89" i="56"/>
  <c r="F90" i="56"/>
  <c r="F91" i="56"/>
  <c r="F92" i="56"/>
  <c r="F93" i="56"/>
  <c r="F94" i="56"/>
  <c r="F95" i="56"/>
  <c r="F96" i="56"/>
  <c r="F97" i="56"/>
  <c r="F98" i="56"/>
  <c r="F99" i="56"/>
  <c r="F100" i="56"/>
  <c r="F101" i="56"/>
  <c r="F102" i="56"/>
  <c r="F103" i="56"/>
  <c r="F104" i="56"/>
  <c r="F105" i="56"/>
  <c r="F106" i="56"/>
  <c r="F9" i="56"/>
  <c r="H9" i="56"/>
  <c r="AA15" i="33" l="1"/>
  <c r="M14" i="57"/>
  <c r="M13" i="57" s="1"/>
  <c r="K15" i="33"/>
  <c r="F14" i="57"/>
  <c r="E14" i="57" s="1"/>
  <c r="E13" i="57" s="1"/>
  <c r="F108" i="56"/>
  <c r="X10" i="56" l="1"/>
  <c r="W10" i="56"/>
  <c r="X9" i="56"/>
  <c r="W9" i="56"/>
  <c r="U10" i="56"/>
  <c r="T10" i="56"/>
  <c r="U9" i="56"/>
  <c r="T9" i="56"/>
  <c r="W108" i="56" l="1"/>
  <c r="T108" i="56"/>
  <c r="W113" i="56" l="1"/>
  <c r="W111" i="56"/>
  <c r="W110" i="56"/>
  <c r="W109" i="56"/>
  <c r="D8" i="33"/>
  <c r="W112" i="56" l="1"/>
  <c r="W116" i="56" s="1"/>
  <c r="W119" i="56" s="1"/>
  <c r="W120" i="56" s="1"/>
  <c r="X120" i="56" s="1"/>
  <c r="T111" i="56"/>
  <c r="T110" i="56"/>
  <c r="T113" i="56"/>
  <c r="T109" i="56"/>
  <c r="R10" i="56"/>
  <c r="Q10" i="56"/>
  <c r="R9" i="56"/>
  <c r="Q9" i="56"/>
  <c r="O10" i="56"/>
  <c r="N10" i="56"/>
  <c r="O9" i="56"/>
  <c r="N9" i="56"/>
  <c r="L10" i="56"/>
  <c r="K10" i="56"/>
  <c r="L9" i="56"/>
  <c r="K9" i="56"/>
  <c r="I9" i="56"/>
  <c r="Q108" i="56" l="1"/>
  <c r="T112" i="56"/>
  <c r="T116" i="56" s="1"/>
  <c r="N108" i="56"/>
  <c r="K108" i="56"/>
  <c r="T119" i="56" l="1"/>
  <c r="T120" i="56" s="1"/>
  <c r="U120" i="56" s="1"/>
  <c r="N109" i="56"/>
  <c r="G15" i="33"/>
  <c r="Q109" i="56"/>
  <c r="Q110" i="56"/>
  <c r="Q113" i="56"/>
  <c r="Q111" i="56"/>
  <c r="N111" i="56"/>
  <c r="Q112" i="56" l="1"/>
  <c r="N113" i="56"/>
  <c r="N110" i="56"/>
  <c r="N112" i="56" s="1"/>
  <c r="Q116" i="56"/>
  <c r="K110" i="56"/>
  <c r="K113" i="56"/>
  <c r="K111" i="56"/>
  <c r="K109" i="56"/>
  <c r="B47" i="57"/>
  <c r="B48" i="57" s="1"/>
  <c r="N116" i="56" l="1"/>
  <c r="Q119" i="56"/>
  <c r="Q120" i="56" s="1"/>
  <c r="R120" i="56" s="1"/>
  <c r="K112" i="56"/>
  <c r="K116" i="56"/>
  <c r="K119" i="56" s="1"/>
  <c r="K120" i="56" s="1"/>
  <c r="L120" i="56" s="1"/>
  <c r="N119" i="56"/>
  <c r="N120" i="56" s="1"/>
  <c r="O120" i="56" s="1"/>
  <c r="C112" i="56" l="1"/>
  <c r="I10" i="56"/>
  <c r="H10" i="56"/>
  <c r="X112" i="56" l="1"/>
  <c r="U112" i="56"/>
  <c r="H108" i="56"/>
  <c r="H110" i="56" s="1"/>
  <c r="O112" i="56"/>
  <c r="R112" i="56"/>
  <c r="L112" i="56"/>
  <c r="I112" i="56"/>
  <c r="H113" i="56" l="1"/>
  <c r="H109" i="56"/>
  <c r="H111" i="56"/>
  <c r="F113" i="56"/>
  <c r="H112" i="56" l="1"/>
  <c r="H116" i="56" s="1"/>
  <c r="F110" i="56"/>
  <c r="F111" i="56"/>
  <c r="F109" i="56"/>
  <c r="H119" i="56"/>
  <c r="H120" i="56" s="1"/>
  <c r="I120" i="56" s="1"/>
  <c r="D28" i="57"/>
  <c r="F112" i="56" l="1"/>
  <c r="F114" i="56" s="1"/>
  <c r="Q117" i="56" s="1"/>
  <c r="R117" i="56" s="1"/>
  <c r="R116" i="56"/>
  <c r="L116" i="56"/>
  <c r="I116" i="56"/>
  <c r="K117" i="56" l="1"/>
  <c r="L117" i="56" s="1"/>
  <c r="J122" i="56" s="1"/>
  <c r="H117" i="56"/>
  <c r="I117" i="56" s="1"/>
  <c r="G122" i="56" s="1"/>
  <c r="N117" i="56"/>
  <c r="O117" i="56" s="1"/>
  <c r="O116" i="56"/>
  <c r="W117" i="56"/>
  <c r="X117" i="56" s="1"/>
  <c r="X116" i="56"/>
  <c r="T117" i="56"/>
  <c r="U117" i="56" s="1"/>
  <c r="U116" i="56"/>
  <c r="S122" i="56" s="1"/>
  <c r="P122" i="56"/>
  <c r="M122" i="56"/>
  <c r="X29" i="57" l="1"/>
  <c r="X31" i="57" s="1"/>
  <c r="T29" i="57"/>
  <c r="T31" i="57" s="1"/>
  <c r="H29" i="57"/>
  <c r="H31" i="57" s="1"/>
  <c r="P29" i="57"/>
  <c r="P31" i="57" s="1"/>
  <c r="R29" i="57"/>
  <c r="R31" i="57" s="1"/>
  <c r="V29" i="57"/>
  <c r="V31" i="57" s="1"/>
  <c r="J29" i="57"/>
  <c r="J31" i="57" s="1"/>
  <c r="F29" i="57"/>
  <c r="F31" i="57" s="1"/>
  <c r="L29" i="57"/>
  <c r="L31" i="57" s="1"/>
  <c r="N29" i="57"/>
  <c r="N31" i="57" s="1"/>
  <c r="V122" i="56"/>
  <c r="D29" i="57"/>
  <c r="D31" i="57" s="1"/>
  <c r="L28" i="32" l="1"/>
  <c r="I26" i="32"/>
  <c r="D14" i="57" l="1"/>
  <c r="C14" i="57" l="1"/>
  <c r="C13" i="57" s="1"/>
</calcChain>
</file>

<file path=xl/sharedStrings.xml><?xml version="1.0" encoding="utf-8"?>
<sst xmlns="http://schemas.openxmlformats.org/spreadsheetml/2006/main" count="1583" uniqueCount="436">
  <si>
    <t>ITEM</t>
  </si>
  <si>
    <t>CANT.</t>
  </si>
  <si>
    <t>Und</t>
  </si>
  <si>
    <t>Suministro e instalacion de de rack central abierto para 45 U, de 210 cm de altura en formato 19" para voz y datos, con organizadores verticales de rodillo (para protección de cable)</t>
  </si>
  <si>
    <t>UND</t>
  </si>
  <si>
    <t>Suministro e Instalación Hilo de tierra en bandeja tipo malla #6 desnudo, incluye conectores para bandeja tipo malla</t>
  </si>
  <si>
    <t>Salida Interruptor doble  marca marca certificada-  incluye tubo conduit pvc 1/2" (o 3/4" o 1" cuando se requiera) con accesorios , cajas pvc  octogonales (cajas 2x4  y 4x 4 con suplemento cuando se requiera), Conductores en alambre  #12 Cu THHN - CENTELSA / CECSA - empalmes conectores de resorte tipo 3M Scotchlok</t>
  </si>
  <si>
    <t>Mts</t>
  </si>
  <si>
    <t>Suministro luminaria de emergencia ALENA 600L  con chasis moldeado e inyectado en termoplastico ABS , sistema de pulsador para verificacion de descarga, tensiones de operación 120 V- 60 Hz- con autonomia de 90 minutos, con 2 focos direccionales de alta eficiencia de luz LED de 2 W y 223 lumenes-  bateria libre de mantenimiento</t>
  </si>
  <si>
    <t>Suministro luminaria "SALIDA EMERGENCIA" con chasis moldeado e inyectado en termoplastico ABS , sistema de pulsador para verificacion de descarga, tensiones de operación 120 V- 60 Hz- bateria libre de mantenimiento</t>
  </si>
  <si>
    <t xml:space="preserve">Suministro e instalacion de ducto metalico con tapa y  compartimento 10 x 4 cm  adosado en pared- color blanco con pintura electrostatica- normar RETIE- para cableado de datos y fuerza </t>
  </si>
  <si>
    <t xml:space="preserve"> Suministro e Instalación Breaker de incrustar 1x15 o 1x20 Amp en tablero TA existente</t>
  </si>
  <si>
    <t>Glb</t>
  </si>
  <si>
    <t>1.20</t>
  </si>
  <si>
    <t>Certificacion de puntos de VOZ Y DATOS</t>
  </si>
  <si>
    <t xml:space="preserve">Salida de VOZ Y DATOS  , en ducto portacable  - desde centro de cableado (rack) - -  con cable UTP Cat 6A   (no suministro)   -Instalacion de 1 faceplate sencillo- instalacion 2 jack GB  6A RJ 45N (1 en el faceplate y el otro para el herraje)    , marquillas tipo anillo para cableado y marquillas para identificacion- SIN CABLE---- </t>
  </si>
  <si>
    <t xml:space="preserve">Suministro e instalacion de cable UTP CAT 6A por ducto portacable  </t>
  </si>
  <si>
    <t>Suministro PACHCORD 1 metro en cableUTP cat 6A para puentes entre  swich y pachpanel</t>
  </si>
  <si>
    <t>Suministro PACHCORD- 3 metros  en cable UTP cat 6A conexión de los computadores</t>
  </si>
  <si>
    <t>GLB</t>
  </si>
  <si>
    <t>Salida tomacorriente doble polo a tierra marca certificada_ NORMAL-Incluye marquillas identificación del circuito- tubo PVC 1/2" (o 3/4" o 1" cuando se requiera) o EMT con accesorios , caja PVC  ( 2x4  y 4x 4 con suplemento cuando se requiera),Conductores en alambre  #12 Cu THHN - CENTELSA / CECSA - empalmes conectores de resorte tipo 3M Scotchlok- por ducto metalico(sin suministo de ducto)</t>
  </si>
  <si>
    <t>Extensión de circuitos en CABLE 3#12 #12 Cu THHN - CENTELSA / CECSA -  por bandeja canastilla</t>
  </si>
  <si>
    <t xml:space="preserve">Salida de DATOS  , en ducto portacable  - desde centro de cableado (rack) - -  con cable UTP Cat 6A   (no suministro)   -Instalacion de 1 faceplate sencillo- instalacion 2 jack GB  6A RJ 45N (1 en el faceplate y el otro para el herraje)    , marquillas tipo anillo para cableado y marquillas para identificacion- SIN CABLE---- </t>
  </si>
  <si>
    <t>Puntas captadora de aluminio tipo franklin 1mx16mm</t>
  </si>
  <si>
    <t xml:space="preserve">Platina sobre cubierta metalica para base de punta captadora </t>
  </si>
  <si>
    <t xml:space="preserve">Alambron de aluminio No 8 </t>
  </si>
  <si>
    <t xml:space="preserve">Soporte sobre cubierta metalica para alambron </t>
  </si>
  <si>
    <t xml:space="preserve">Soporte sobre columnas para alambron </t>
  </si>
  <si>
    <t>Grapa doble ala ( Sujecion tubo IMC 1")</t>
  </si>
  <si>
    <t>Grapa bimetalica</t>
  </si>
  <si>
    <t>Ducto PVC 1" X 3m</t>
  </si>
  <si>
    <t>Ducto IMC 1" X 3m</t>
  </si>
  <si>
    <t>Varilla de Cu de 5/8" x 2,4m</t>
  </si>
  <si>
    <t>Resgistro 30x30x30cm</t>
  </si>
  <si>
    <t>Soldadura exotermica con tratamiento de terreno para conexión de bajantes a la varilla de coble</t>
  </si>
  <si>
    <t>Montaje e instalacion sistema de proteccion de desacargas atmosfericas según planos x edificio</t>
  </si>
  <si>
    <t>COSTOS DIRECTOS</t>
  </si>
  <si>
    <t>Utilidad</t>
  </si>
  <si>
    <t>TOTAL AUI</t>
  </si>
  <si>
    <t>Iva sobre utilidad</t>
  </si>
  <si>
    <t>3.10</t>
  </si>
  <si>
    <t>SUBTOTAL</t>
  </si>
  <si>
    <t>Conexión de Ups y acometida a tablero minipragma circuitos regulados por ducto metalico cable Cu #8. con clavijas media vuelta de seguridad 4H- 20 A</t>
  </si>
  <si>
    <t>Cable de cobre 2 DD</t>
  </si>
  <si>
    <t>Extensión de circuitos en ALAMBRE 3#12  Cu THHN - CENTELSA / CECSA - por bandeja canastilla</t>
  </si>
  <si>
    <t>Salida de emergencia en muro, incluye  tubería de 1/2", 3/4"  EMT, Caja 2x4" Galvanizada para EMT, accesorios, soportes, alambre  3#12AWG THHN, empalmes conectores de resorte, identificación de circuito</t>
  </si>
  <si>
    <t>Salida de letrero luminoso "SALIDA" en muro, incluye  tubería de 1/2", 3/4"  EMT, Caja 2x4" Galvanizada para EMT, accesorios, soportes, alambre  3#12AWG THHN, empalmes conectores de resorte, identificación de circuito</t>
  </si>
  <si>
    <t>Salida Interruptor sencillo  marca certificada-  incluye tubo conduit PVC  y EMT1/2" (o 3/4" o 1" cuando se requiera) con accesorios , cajas pvc  octogonales (cajas 2x4  y 4x 4 con suplemento cuando se requiera), Conductores en Cable  #12 Cu THHN - CENTELSA / CECSA - empalmes conectores de resorte</t>
  </si>
  <si>
    <t>Instalacion  luminaria de emergencia  -  incluye  conectores de resorte</t>
  </si>
  <si>
    <t>Instalacion  letrero "salida de emergencia " - incluye  conectores de resorte</t>
  </si>
  <si>
    <t>INSTALACIONES  ELECTRICAS</t>
  </si>
  <si>
    <t>INSTALACIONES VOZ Y DATOS</t>
  </si>
  <si>
    <t>Construccion de sistema de puesta a tierra - 4 varillas de cobre 2,4 mts- soldadura exotermica-cable cobre #2- cola hasta tablero - rotura de piso- reconstruccion</t>
  </si>
  <si>
    <t>Desmonte de redes  existentes</t>
  </si>
  <si>
    <t>m2</t>
  </si>
  <si>
    <t>Pintura ocre tipo koraza para exteriores 3 manos</t>
  </si>
  <si>
    <t>M2</t>
  </si>
  <si>
    <t>Resane , pintura interiores color extistente, 2 manos, Pintura tipo vinilo</t>
  </si>
  <si>
    <t>Instalación y armado caja legrand 6 puertos sc</t>
  </si>
  <si>
    <t>Fusiones de fibra monomodo en caja legrand sc</t>
  </si>
  <si>
    <t xml:space="preserve">SUBTOTAL </t>
  </si>
  <si>
    <t>SISTEMA DE APANTALLAMIENTO CONTRA DESCARGAS ATMOSFERICAS 2 BLOQUES</t>
  </si>
  <si>
    <t>Aseo general obra</t>
  </si>
  <si>
    <t>OBRA ELECTRICA EN LA FACULTAD DE CIENCIAS AGRARIAS DE LA UNIVERSIDAD DEL CAUCA, PARA SUMINISTRO E INSTALACION DE REDES ELÉCTRICAS, VOZ Y DATOS, APANTALLAMIENTO OFICINAS ADMINISTRATIVAS Y SALA DE SISTEMAS, FIBRA ÓPTICA DESDE EL CENTRO DE CABLEADO PRINCIPAL HASTA EL LABORATORIO DE MADERAS Y DESDE BIBLIOTECAS HASTA PRODUCCIÓN, INCLUYE CANALIZACIÓN Y REPOSICIÓN EN CONCRETO, EXCAVACIÓN TERRENO NATURAL, TUBERÍA, ODF, CAJAS Y PRUEBAS REFLECTOMÉTRICAS.</t>
  </si>
  <si>
    <t>VR.UNITARIO</t>
  </si>
  <si>
    <t>VR.TOTAL</t>
  </si>
  <si>
    <t>DESCRIPCION ACTIVIDAD</t>
  </si>
  <si>
    <r>
      <t xml:space="preserve">Salida tomacorriente REGULADO doble polo a tierra marca certificada tierra aislada color naranja, Incluye marquillas identificación del circuito- tubo PVC 1/2" (o 3/4" o 1" EMT cuando se requiera) con accesorios , caja PVC  ( 2x4  y 4x 4 con suplemento cuando se requiera),Conductores en </t>
    </r>
    <r>
      <rPr>
        <b/>
        <sz val="10"/>
        <color theme="1"/>
        <rFont val="Arial"/>
        <family val="2"/>
      </rPr>
      <t>CABLE</t>
    </r>
    <r>
      <rPr>
        <sz val="10"/>
        <color theme="1"/>
        <rFont val="Arial"/>
        <family val="2"/>
      </rPr>
      <t xml:space="preserve">  #12 Cu THHN - CENTELSA / CECSA - empalmes conectores de resorte tipo 3M Scotchlok-  por ducto metalico(sin suministo de ducto)</t>
    </r>
  </si>
  <si>
    <t>Suministro Fibra optica 12 hilos SM ITU G- 652</t>
  </si>
  <si>
    <t>MT</t>
  </si>
  <si>
    <t>Suministro caja legrand 6 puertos sc</t>
  </si>
  <si>
    <t>M3</t>
  </si>
  <si>
    <t>Suministro e Instalación de Tubería Conduit PVC de 2" x 3 mt - Accesorios</t>
  </si>
  <si>
    <t>Suministro e instalación Pigtail</t>
  </si>
  <si>
    <t>Suministro e instalación gabinete de pared 5 UR</t>
  </si>
  <si>
    <t>Suministro de pareja de tranceiver 10/100/1000 monomodo simplex.</t>
  </si>
  <si>
    <t>FIBRA OPTICA</t>
  </si>
  <si>
    <t>Administración</t>
  </si>
  <si>
    <t>Imprevistos</t>
  </si>
  <si>
    <t>Tendido y adosado de fibra optica 12 hilos canalizado incluye Pruebas Reflectometricas</t>
  </si>
  <si>
    <t>Caja electrica en concreto 50x50x50 de 3000 psi, norma RETIE</t>
  </si>
  <si>
    <t>Excavación en terreno natural, Incluye Relleno compactado con Material Seleccionado del Sitio al 95% P.M., colchon de arena 5 cm y cinta de señalización.</t>
  </si>
  <si>
    <t>Canalización en concreto y Reposición de Concreto &lt;=7 cm. De espesor - 3000 PSI</t>
  </si>
  <si>
    <t xml:space="preserve"> instalacion de cable de Cu DD # 2 para SPT del apantallamiento - enterrado sin tuberia a 50 cm de profundidad</t>
  </si>
  <si>
    <t>4.10</t>
  </si>
  <si>
    <t>UNIVERSIDAD DEL CAUCA</t>
  </si>
  <si>
    <t>TOTAL PROPUESTA ECONOMICA</t>
  </si>
  <si>
    <t>Firma Proponente</t>
  </si>
  <si>
    <t>ANEXO B. PROPUESTA TECNO-ECONOMICA</t>
  </si>
  <si>
    <t>OK</t>
  </si>
  <si>
    <t>PROPONENTE</t>
  </si>
  <si>
    <t>OFICIAL</t>
  </si>
  <si>
    <t>VALOR TOTAL EJECUTADO (VTE)</t>
  </si>
  <si>
    <t>VTE1</t>
  </si>
  <si>
    <t>EXPERIENCIA ESPECIFICA</t>
  </si>
  <si>
    <t>VTE</t>
  </si>
  <si>
    <t>CONTRATO 1</t>
  </si>
  <si>
    <t>VALOR</t>
  </si>
  <si>
    <t>RUP</t>
  </si>
  <si>
    <t>AÑO DE TERMINACION</t>
  </si>
  <si>
    <t>% PARTICIPACION</t>
  </si>
  <si>
    <t>CONTRATO 2</t>
  </si>
  <si>
    <t>VALOR TOTAL EJECUTADO</t>
  </si>
  <si>
    <t>UNIVERSIDAD DEL CAUCA - VICERRECTORÍA ADMINISTRATIVA</t>
  </si>
  <si>
    <t xml:space="preserve">COMITÉ TÉCNICO ASESOR </t>
  </si>
  <si>
    <t>PROPONENTES</t>
  </si>
  <si>
    <t>REQUERIMIENTOS</t>
  </si>
  <si>
    <t>CUMPLE</t>
  </si>
  <si>
    <t>VALOR/ OBSERVACION</t>
  </si>
  <si>
    <t>EXPERIENCIA ESPECÍFICA</t>
  </si>
  <si>
    <t>SI</t>
  </si>
  <si>
    <t>N/A</t>
  </si>
  <si>
    <t>CONCEPTO</t>
  </si>
  <si>
    <t>ORIGINAL FIRMADO</t>
  </si>
  <si>
    <t>CARLOS JULIO ZUÑIGA SANCHEZ</t>
  </si>
  <si>
    <t>CIELO PEREZ SOLANO</t>
  </si>
  <si>
    <t>Presidenta Junta de Licitaciones y Contratos</t>
  </si>
  <si>
    <t>Vicerrectora Administrativa</t>
  </si>
  <si>
    <t>Profesional Especializado</t>
  </si>
  <si>
    <t>40% VTE</t>
  </si>
  <si>
    <t>VERIFICACIÓN REQUISITOS TECNICOS HABILITANTES</t>
  </si>
  <si>
    <t>2.3.1.</t>
  </si>
  <si>
    <t>UNIVERSIDAD DEL CAUCA - VICERRECTORIA ADMINISTRATIVA</t>
  </si>
  <si>
    <t>HABIL</t>
  </si>
  <si>
    <t>VICERRECTORIA ADMINISTRATIVA</t>
  </si>
  <si>
    <t>PRESUPUESTO OFICIAL</t>
  </si>
  <si>
    <t xml:space="preserve"> VrUnit. Ofertado</t>
  </si>
  <si>
    <t>≤ VrUnit. Oficial</t>
  </si>
  <si>
    <t>VALOR PROPUESTA CORREGIDA &lt;= PRESUPUESTO OFICIAL</t>
  </si>
  <si>
    <t>VALOR PROPUESTA CORREGIDA &gt;= 95% PRESUPUESTO OFICIAL</t>
  </si>
  <si>
    <t>VALOR PROPUESTA PRESENTADA</t>
  </si>
  <si>
    <t>DIFERENCIA</t>
  </si>
  <si>
    <t>PORCENTAJE DE CORRECCION &lt;= 0.1%</t>
  </si>
  <si>
    <t>VrUnit. Ofertado ≤ VrUnit. Oficial</t>
  </si>
  <si>
    <t>CUMPLE (SI/NO)</t>
  </si>
  <si>
    <t>VTE2</t>
  </si>
  <si>
    <t>TOTAL PRESUPUESTO OFICIAL</t>
  </si>
  <si>
    <t>PERSONAL MÍNIMO REQUERIDO</t>
  </si>
  <si>
    <t>2.4.</t>
  </si>
  <si>
    <t>PROPUESTA ECONOMICA</t>
  </si>
  <si>
    <t>Corrección Aritmetica</t>
  </si>
  <si>
    <t>VR. PROPUESTA CORREGIDA</t>
  </si>
  <si>
    <t>PUNTAJE VR. PROPUESTA</t>
  </si>
  <si>
    <t>TOTAL</t>
  </si>
  <si>
    <t>ORDEN DE ELEGIBILIDAD</t>
  </si>
  <si>
    <t>PO</t>
  </si>
  <si>
    <t>FORMULA</t>
  </si>
  <si>
    <t>MEDIA</t>
  </si>
  <si>
    <t>Of.validas</t>
  </si>
  <si>
    <t># PO</t>
  </si>
  <si>
    <t>TRM</t>
  </si>
  <si>
    <t>Decimales</t>
  </si>
  <si>
    <t xml:space="preserve">COMITÉ TECNICO ASESOR </t>
  </si>
  <si>
    <t>CALIFICACIÓN  FACTOR CALIDAD</t>
  </si>
  <si>
    <t>ÍTEM</t>
  </si>
  <si>
    <t>FACTOR CALIDAD</t>
  </si>
  <si>
    <t>MAX</t>
  </si>
  <si>
    <t>CONTRATO 3</t>
  </si>
  <si>
    <t>Contratista - Profesional Especializado</t>
  </si>
  <si>
    <t>PUNTAJE PERSONAL ADICIONAL</t>
  </si>
  <si>
    <t>2.3.2</t>
  </si>
  <si>
    <t>30% VALOR TOTAL EJECUTADO (VTE)</t>
  </si>
  <si>
    <t>PUNTAJE</t>
  </si>
  <si>
    <t>LICITACIÓN PÚBLICA N° 015-2019</t>
  </si>
  <si>
    <t>2.3.1</t>
  </si>
  <si>
    <t>• • Director de obra: Un (1) ingeniero civil o arquitecto, con al menos diez (10) años de experiencia general, contados a partir de la expedición de la matricula profesional, quien será el coordinador y responsable de cada una de las actividades y productos descritos en el presupuesto oficial.</t>
  </si>
  <si>
    <t>• Residente de Obra. Dos (2) ingenieros civiles o arquitectos con al menos cinco (5) años de experiencia general, contados a partir de la expedición de la matricula profesional con 100% de disponibilidad de tiempo en obra, y experiencia específica certificada como director de obra o residente de obra expedida por entidad pública o contratista de obra de al menos tres (03) contratos de obra civil de adecuación y/o mantenimiento y/o rehabilitación y/o mejoramiento y/o remodelación y/o reparaciones locativas de edificaciones no residenciales celebrados con entidades públicas. Adicionalmente deberá presentar certificado de entrenamiento o reentrenamiento de trabajo seguro en alturas nivel avanzado vigente, es decir con fecha de expedición que no supere un (1) año a la fecha de cierre de la presente convocatoria.</t>
  </si>
  <si>
    <t>• Maestro de obra. Dos (2) maestros o técnicos en construcción con al menos cinco (5) años de experiencia general, contados a partir de la expedición de la matricula profesional con 100% de disponibilidad de tiempo en obra, y certificado de entrenamiento o reentrenamiento de trabajo seguro en alturas nivel avanzado vigente, es decir con fecha de expedición que no supere un (1) año a la fecha de cierre de la presente convocatoria.</t>
  </si>
  <si>
    <t>• Profesional en salud ocupacional. Un (1) profesional en un área de salud ocupacional o tecnólogo en salud ocupacional o técnico en salud ocupacional o profesional con especialización en un área de salud ocupacional con al menos tres (3) años de experiencia general, contados a partir de expedición de la resolución que le concede licencia para prestar servicios en salud ocupacional con 100% de disponibilidad de tiempo en obra. La licencia deberá estar vigente a la fecha de cierre de la presente convocatoria. Adicionalmente deberá presentar certificado de entrenamiento o reentrenamiento de trabajo seguro en alturas nivel avanzado vigente, es decir con fecha de expedición que no supere un (1) año a la fecha de cierre de la presente convocatoria.</t>
  </si>
  <si>
    <t>ANNY MARIBEL MEDINA</t>
  </si>
  <si>
    <t>CARLOS JULIO ZUÑIGA</t>
  </si>
  <si>
    <t>LICITACION No. 015-2019</t>
  </si>
  <si>
    <t>3.2.2</t>
  </si>
  <si>
    <t>NÚMERO DE CUADRILLAS DE TRABAJO (100 PUNTOS)</t>
  </si>
  <si>
    <t>DE TRES (3) A CUATRO (4) CUADRILLAS DE TRABAJO SIMULTÁNEAS (50)</t>
  </si>
  <si>
    <t xml:space="preserve">MAS DE CUATRO (4) CUADRILLAS DE TRABAJO SIMULTÁNEAS  (100)
</t>
  </si>
  <si>
    <t>3.2.3</t>
  </si>
  <si>
    <t>PERSONAL TECNICO ADICIONAL (100 PUNTOS)</t>
  </si>
  <si>
    <t>3.2.4</t>
  </si>
  <si>
    <t>PERSONAL PROFESIONAL ADICIONAL (100 PUNTOS)</t>
  </si>
  <si>
    <t>300 PUNTOS</t>
  </si>
  <si>
    <t xml:space="preserve">PUNTAJE MAXIMO </t>
  </si>
  <si>
    <t>YAMIL HAMDANN GONZALEZ</t>
  </si>
  <si>
    <t>VALOR TOTAL EJECUTADO 
PO = $2.429.123.643</t>
  </si>
  <si>
    <t xml:space="preserve">UNSPSC
721015 - 721029 - 721033 - 721513 </t>
  </si>
  <si>
    <t>UNSPSC
721015 - 721029 - 721033 - 721513</t>
  </si>
  <si>
    <t>CONTRATO 4</t>
  </si>
  <si>
    <t>CONTRATO 5</t>
  </si>
  <si>
    <t>CONTRATO 6</t>
  </si>
  <si>
    <t>CONTRATO 7</t>
  </si>
  <si>
    <t>CONTRATO 8</t>
  </si>
  <si>
    <t>CONTRATO 9</t>
  </si>
  <si>
    <t>CONTRATO 10</t>
  </si>
  <si>
    <t xml:space="preserve">UNSPSC
721015 - 721033 - 721513 </t>
  </si>
  <si>
    <t xml:space="preserve">UNSPSC
</t>
  </si>
  <si>
    <t>INGENIERA CIVIL
FECHA EXP. M.P. 2007
CARTA DE COMPROMISO
DISPONIBILIDAD 50%</t>
  </si>
  <si>
    <t>MENOS DE TRES (3) CUADRILLAS DE TRABAJO SIMULTANEAS  (0)</t>
  </si>
  <si>
    <t>Se otorgará puntaje al proponente que presente carta de compromiso original, debidamente suscrita en la que se comprometa a ejecutar el contrato objeto de esta convocatoria, de acuerdo al número de cuadrillas de trabajo simultáneas, cada cuadrilla deberá estar compuesta por un (1) oficial y cuatro (4) ayudantes (no se admiten firmas escaneadas, fotocopiadas, etc.)</t>
  </si>
  <si>
    <t>1 MAESTRO ADICIONAL A LOS EXIGIDOS COMO REQUISITOS HABILITANTES ES DECIR TRES (3) MAESTROS</t>
  </si>
  <si>
    <t>MAS DE 1 MAESTRO ADICIONAL A LOS EXIGIDOS COMO REQUISITOS HABILITANTES ES DECIR MAS DE TRES MAESTROS</t>
  </si>
  <si>
    <t>Cumplida la mínima habilitante, se otorgará puntaje al proponente que ofrezca personal técnico adicional con su respectiva carta de compromiso (Anexo H), debidamente suscrita en original (no se admiten firmas escaneadas, fotocopiadas, etc.).
El personal técnico adicional ofrecido deberá acreditar una experiencia general y/o especifica igual o mayor a la mínima habilitante exigida en el numeral 2.3.3. del presente pliego de condiciones.
Maestro o técnico en construcción con al menos cinco (5) años de experiencia general, contados a partir de la expedición de la matricula profesional con 100% de disponibilidad de tiempo en obra, y certificado de entrenamiento o reentrenamiento de trabajo seguro en alturas nivel avanzado vigente, es decir con fecha de expedición que no supere un (1) año a la fecha de cierre de la presente convocatoria.</t>
  </si>
  <si>
    <t>UN (1) RESIDENTE DE OBRA ADICIONAL AL PERSONAL MINIMO REQUERIDO HABILITANTE</t>
  </si>
  <si>
    <t>Cumplida la mínima habilitante, se otorgará puntaje al proponente que ofrezca personal profesional adicional con su respectiva carta de compromiso (Anexo H), debidamente suscrita en original (no se admiten firmas escaneadas, fotocopiadas, etc.)
El personal profesional adicional ofrecido deberá acreditar una experiencia general y/o especifica igual o mayor a la mínima habilitante exigida en el numeral 2.3.3. del presente pliego de condiciones
Ingeniero civil o arquitecto con al menos cinco (5) años de experiencia general, contados a partir de la expedición de la matricula profesional con 100% de disponibilidad de tiempo en obra, y experiencia específica certificada como director de obra o residente de obra expedida por entidad pública o contratista de obra de al menos tres (03) contratos de obra civil de adecuación y/o mantenimiento y/o rehabilitación y/o mejoramiento y/o remodelación y/o reparaciones locativas de edificaciones no residenciales celebrados con entidades públicas. Adicionalmente deberá presentar certificado de entrenamiento o reentrenamiento de trabajo seguro en alturas nivel avanzado vigente, es decir con fecha de expedición que no supere un (1) año a la fecha de cierre de la presente convocatoria.</t>
  </si>
  <si>
    <t>ING. CIVIL
FECHA EXP. M.P. 2013
CARTA DE COMPROMISO
DISPONIBILIDAD 100%
CERTIFICACION TRABAJO EN ALTURAS EXP. 29/01/2019
APORTA TRES CERTIFICACIONES COMO RESIDENTE EXPEDIDA POR ENTIDAD PUBLICA</t>
  </si>
  <si>
    <t>MAESTRO
FECHA EXP. M.P. 2002
CARTA DE COMPROMISO
DISPONIBILIDAD 100%
CERTIFICACION TRABAJO EN ALTURAS EXP. 17/05/2019
MAESTRO
FECHA EXP. M.P. 2003
CARTA DE COMPROMISO
DISPONIBILIDAD 100%
CERTIFICACION TRABAJO EN ALTURAS EXP. 11/05/2019</t>
  </si>
  <si>
    <t>MAESTRO
FECHA EXP. M.P. 1997
CARTA DE COMPROMISO
DISPONIBILIDAD 100%
CERTIFICACION TRABAJO EN ALTURAS EXP. 17/05/2019
MAESTRO
FECHA EXP. M.P. 2008
CARTA DE COMPROMISO
DISPONIBILIDAD 100%
CERTIFICACION TRABAJO EN ALTURAS EXP. 29/01/2019</t>
  </si>
  <si>
    <t>PROFESIONAL CON ESPECIALIZACION EN SALUD OCUPACIONAL
FECHA EXP. 04/08/2014
CARTA DE COMPROMISO
DISPONIBILIDAD 100%
CERTIFICACION TRABAJO EN ALTURAS EXP. 17/05/2019</t>
  </si>
  <si>
    <t>CONSORCIO CPM-CERZ UC 019</t>
  </si>
  <si>
    <t>% PARTICIPACION (30%)</t>
  </si>
  <si>
    <t>UNSPSC
721015 - 721029 - 721513 - 721520 - 721525 - 721526</t>
  </si>
  <si>
    <t>UNSPSC
721015 - 721029 - 721513 - 721525 - 721526</t>
  </si>
  <si>
    <t>UNSPSC
721015 - 721029 - 721033 - 721513 - 721520 - 721525 - 721526 - 951219</t>
  </si>
  <si>
    <r>
      <t>EL CONTRATO No.1
INSCRITO EN LOS CODIGOS UNSPSC 721015 - 721029 - 721513 - 721520 - 721525 - 721526
APORTA CERTIFICACION
EL CONTRATO No.2
INSCRITO EN LOS CODIGOS UNSPSC 721015 - 721029 - 721513 - 721525 - 721526
APORTA CERTIFICACION
EL CONTRATO No.3
INSCRITO EN LOS CODIGOS UNSPSC 721015 - 721029 - 721033 - 721513 - 721520 - 721525 - 721526 - 951219
APORTA CERTIFICACION
EL CONTRATO No.4
INSCRITO EN LOS CODIGOS UNSPSC 721015 - 721029 - 721033 - 721513 - 721520 - 721525 - 721526 - 951219
APORTA CERTIFICACION
EL CONTRATO No.5
INSCRITO EN LOS CODIGOS UNSPSC 721015 - 721029 - 721033 - 721513 - 721520 - 721525 - 721526 - 951219
APORTA CERTIFICACION</t>
    </r>
    <r>
      <rPr>
        <b/>
        <sz val="11"/>
        <color rgb="FFFF0000"/>
        <rFont val="Arial Narrow"/>
        <family val="2"/>
      </rPr>
      <t/>
    </r>
  </si>
  <si>
    <t>EL CONTRATO No.1
INSCRITO EN LOS CODIGOS UNSPSC 721015 - 721029 - 721033 - 721513 
APORTA ACTA DE LIQUIDACION FINAL
EL CONTRATO No.2
INSCRITO EN LOS CODIGOS UNSPSC 721015 - 721029 - 721033 - 721513
APORTA ACTA DE LIQUIDACION
EL CONTRATO No.3
INSCRITO EN LOS CODIGOS UNSPSC 721015 - 721029 - 721033 - 721513
APORTA ACTA DE LIQUIDACION FINAL
EL CONTRATO No.4
INSCRITO EN LOS CODIGOS UNSPSC 721015 - 721033 - 721513 
APORTA ACTA DE LIQUIDACION FINAL
EL CONTRATO No.5
INSCRITO EN LOS CODIGOS UNSPSC 721015 - 721029 - 721033 - 721513 
APORTA ACTA DE LIQUIDACION FINAL
EL CONTRATO No.6
INSCRITO EN LOS CODIGOS UNSPSC 721015 - 721029 - 721033 - 721513
APORTA ACTA DE LIQUIDACION FINAL</t>
  </si>
  <si>
    <t>INGENIERA CIVIL
FECHA EXP. M.P. 1984
CARTA DE COMPROMISO
DISPONIBILIDAD 50%</t>
  </si>
  <si>
    <t>NO</t>
  </si>
  <si>
    <t>MAESTRO
FECHA EXP. M.P. 2010
CARTA DE COMPROMISO
DISPONIBILIDAD 100%
CERTIFICACION TRABAJO EN ALTURAS EXP. 06/10/2018
TECNOLOGO EN CONTRUCCION
FECHA EXP. M.P. 2009
CARTA DE COMPROMISO
DISPONIBILIDAD 100%
CERTIFICACION TRABAJO EN ALTURAS EXP. 09/10/2018</t>
  </si>
  <si>
    <t>PROFESIONAL EN SALUD OCUPACIONAL
FECHA EXP. 30/07/2009
CARTA DE COMPROMISO
DISPONIBILIDAD 100%
CERTIFICACION TRABAJO EN ALTURAS EXP. 24/02/2019</t>
  </si>
  <si>
    <t>NO HABIL</t>
  </si>
  <si>
    <t>TECNOLOGO EN OBRAS CIVILES
FECHA EXP. M.P. 1998
CARTA DE COMPROMISO
DISPONIBILIDAD 100%
CERTIFICACION TRABAJO EN ALTURAS EXP. 10/11/2018
MAESTRO
FECHA EXP. M.P. 2000
CARTA DE COMPROMISO
DISPONIBILIDAD 100%
CERTIFICACION TRABAJO EN ALTURAS EXP. 02/09/2018</t>
  </si>
  <si>
    <t>ARQUITECTO
FECHA EXP. M.P. 2011
CARTA DE COMPROMISO
DISPONIBILIDAD 100%
CERTIFICACION TRABAJO EN ALTURAS EXP. 10/09/2018
APORTA TRES CERTIFICACIONES COMO RESIDENTE EXPEDIDA POR ENTIDAD PRIVADA</t>
  </si>
  <si>
    <t>JULIAN LIZANDRO GONZALEZ CASAS</t>
  </si>
  <si>
    <t xml:space="preserve">ING. CIVIL
FECHA EXP. M.P. 2003
CARTA DE COMPROMISO
DISPONIBILIDAD 100%
CERTIFICACION TRABAJO EN ALTURAS EXP. 17/06/2018
APORTA TRES CERTIFICACIONES EXPEDIDAS POR ENTIDAD PRIVADA COMO RESIDENTE DE OBRA
ARQUITECTO
FECHA EXP. M.P. 1998
CARTA DE COMPROMISO
DISPONIBILIDAD 100%
CERTIFICACION TRABAJO EN ALTURAS EXP. 15/04/2019
APORTA UN DOS CERTIFICACIONES EXPEDIDAS POR ENTIDAD PRIVADA COMO RESIDENTE DE OBRA Y UNA CERTIFICACION EXPEDIDA POR ENTIDAD PUBLICA COMO SUPERVISOR DE OBRA
</t>
  </si>
  <si>
    <t>UNSPSC
721015 - 721033 - 721525 - 721526 - 951219</t>
  </si>
  <si>
    <t>UNSPSC
721015 - 721520 - 721525 - 721526 - 951219</t>
  </si>
  <si>
    <t>UNSPSC
721015 - 721033 - 721525</t>
  </si>
  <si>
    <t>UNSPSC
721015 - 721525 - 721526</t>
  </si>
  <si>
    <t>UNSPSC
721015 - 721520 - 721525 - 721526</t>
  </si>
  <si>
    <t>UNSPSC
721015 - 721029 - 721033 - 721513 - 721525 - 721526</t>
  </si>
  <si>
    <t>EL CONTRATO No.1
INSCRITO EN LOS CODIGOS UNSPSC 721015 - 721033 - 721525 - 721526 - 951219
APORTA ACTA DE RECIBO FINAL
EL CONTRATO No.2
INSCRITO EN LOS CODIGOS UNSPSC 721015 - 721520 - 721525 - 721526 - 951219
APORTA ACTA DE RECIBO FINAL
EL CONTRATO No.3
INSCRITO EN LOS CODIGOS UNSPSC 721015 - 721033 - 721525
APORTA ACTA DE RECIBO FINAL
EL CONTRATO No.4
INSCRITO EN LOS CODIGOS UNSPSC 721015 - 721525 - 721526
APORTA ACTA DE RECIBO FINAL
EL CONTRATO No.5
INSCRITO EN LOS CODIGOS UNSPSC 721015 - 721520 - 721525 - 721526
APORTA ACTA DE RECIBO FINAL
EL CONTRATO No.6
INSCRITO EN LOS CODIGOS UNSPSC 721015 - 721520 - 721525 - 721526
APORTA ACTA DE RECIBO FINAL
EL CONTRATO No.7
INSCRITO EN LOS CODIGOS UNSPSC 721015 - 721029 - 721033 - 721513 - 721525 - 721526
APORTA ACTA DE RECIBO FINAL SUSCRITA CON ENTIDAD PRIVADA Y FACTURA
EL CONTRATO No.8
INSCRITO EN LOS CODIGOS UNSPSC 721015 - 721029 - 721033 - 721513 - 721525 - 721526
APORTA ACTA DE RECIBO FINAL</t>
  </si>
  <si>
    <t>UNSPSC
721015 - 721033 - 721520 - 721525 - 721526</t>
  </si>
  <si>
    <t>En el caso de estructura plural, el integrante que aporte el 40% de la experiencia específica o más relacionada con el criterio del VTE, deberá tener una participación mínima en la estructura plural del 40%. ($971.649.457)</t>
  </si>
  <si>
    <t>2.3.3</t>
  </si>
  <si>
    <t>COMPROMISO DE UTILIZAR ANDAMIOS CERTIFICADOS</t>
  </si>
  <si>
    <t>El proponente deberá presentar una declaración juramentada de compromiso debidamente suscrita, donde conste que utilizará ANDAMIOS MULTIDIRECCIONALES CERTIFICADOS para ejecutar las actividades descritas en el presupuesto oficial, brindando cumplimiento a los sistemas de ascenso y descenso para trabajo seguro en alturas descritos en el artículo 18 y 19 de la resolución 1409 de 2012, según Anexo K de la presente convocatoria, debidamente diligenciado y suscrito por el proponente, su representante legal, representante o apoderado.</t>
  </si>
  <si>
    <t>FOLIO 184</t>
  </si>
  <si>
    <t>FOLIO 117</t>
  </si>
  <si>
    <t>FOLIO 166</t>
  </si>
  <si>
    <t>INGENIERA CIVIL
FECHA EXP. M.P. 199
CARTA DE COMPROMISO
DISPONIBILIDAD 50%</t>
  </si>
  <si>
    <t>ING. CIVIL
FECHA EXP. M.P. 1999
CARTA DE COMPROMISO
DISPONIBILIDAD 100%
CERTIFICACION TRABAJO EN ALTURAS EXP. 21/04/2019
APORTA UN ACTA DE LIQUIDACION COMO CONTRATISTA, DOS CERTIFICADOS COMO DIRECTOR DE OBRA EXPEDIDO POR ENTIDAD PUBLICA
ING. CIVIL
FECHA EXP. M.P. 1992
CARTA DE COMPROMISO
DISPONIBILIDAD 100%
CERTIFICACION TRABAJO EN ALTURAS EXP. 21/04/2019
APORTA DOS ACTAS DE LIQUIDACION Y UN CERTIFICACION, COMO CONTRATISTA</t>
  </si>
  <si>
    <t>ING. CIVIL
FECHA EXP. M.P. 1994
CARTA DE COMPROMISO
DISPONIBILIDAD 100%
CERTIFICACION TRABAJO EN ALTURAS EXP. 06/05/2019
APORTA SEIS ACTAS DE LIQUIDACION, COMO CONTRATISTA
ING. CIVIL
FECHA EXP. M.P. 2002
CARTA DE COMPROMISO
DISPONIBILIDAD 100%
CERTIFICACION TRABAJO EN ALTURAS EXP. 29/04/2019
APORTA UN ACTA DE LIQUIDACION Y DOS CERTIFICACIONES, COMO CONTRATISTA</t>
  </si>
  <si>
    <t>MAESTRO
FECHA EXP. M.P. 2007
CARTA DE COMPROMISO
DISPONIBILIDAD 100%
CERTIFICACION TRABAJO EN ALTURAS EXP. 21/04/2019
MAESTRO
FECHA EXP. M.P. 1996
CARTA DE COMPROMISO
DISPONIBILIDAD 100%
CERTIFICACION TRABAJO EN ALTURAS EXP. 21/04/2019</t>
  </si>
  <si>
    <t>TECNOLOGO EN SALUD OCUPACIONAL
FECHA EXP. 17/09/2014
CARTA DE COMPROMISO
DISPONIBILIDAD 100%
CERTIFICACION TRABAJO EN ALTURAS EXP. 20/12/2018</t>
  </si>
  <si>
    <t>ING. CIVIL
FECHA EXP. M.P. 1997
CARTA DE COMPROMISO
DISPONIBILIDAD 100%
CERTIFICACION TRABAJO EN ALTURAS EXP. 21/04/2019
APORTA TRES CERTIFICACIONES COMO DIRECTOR EXPEDIDA POR ENTIDAD PUBLICA</t>
  </si>
  <si>
    <t>MAESTRO
FECHA EXP. M.P. 2000
CARTA DE COMPROMISO
DISPONIBILIDAD 100%
CERTIFICACION TRABAJO EN ALTURAS EXP. 08/06/2018
TECNOLOGO EN CONSTRUCCION
FECHA EXP. M.P. 2013
CARTA DE COMPROMISO
DISPONIBILIDAD 100%
CERTIFICACION TRABAJO EN ALTURAS EXP. 27/06/2018</t>
  </si>
  <si>
    <t>CONSORCIO SAN JAVIER</t>
  </si>
  <si>
    <t>NO OK</t>
  </si>
  <si>
    <t>UNSPSC
721015 - 721029 - 721033 - 721520 - 721525</t>
  </si>
  <si>
    <t>UNSPSC
NINGUNO DE LOS REQUERIDOS</t>
  </si>
  <si>
    <t>EN ATENCION A QUE EL OFERENTE NO CUMPLE CON LA EXPERIENCIA ESPECIIFCA, EL COMITÉ EVALUADOR DECIDE NO CONTINUAR CON LA EVALUACION</t>
  </si>
  <si>
    <t>CONSORCIO UNICAUCA</t>
  </si>
  <si>
    <t>EL CONTRATO No.1
INSCRITO EN LOS CODIGOS UNSPSC 721029 - 721033 - 721520 - 721525 - 721526
APORTA CERTIFICACION
EL CONTRATO No.2
INSCRITO EN LOS CODIGOS UNSPSC 721029 - 721033 - 721525 - 721526
APORTA CERTIFICACION
EL CONTRATO No.3
INSCRITO EN LOS CODIGOS UNSPSC 721015 - 721029 - 721033 - 721520 - 721525
APORTA ACTA DE RECIBO FINAL
EL CONTRATO No.4
INSCRITO EN LOS CODIGOS UNSPSC 721029 - 721033 - 721520 - 721525 - 721526
APORTA ACTA DE LIQUIDACION CON ENTIDAD PRIVADA, NO APORTA  FACTURA
EL CONTRATO No.5
INSCRITO EN LOS CODIGOS UNSPSC 721513
APORTA CERTIFICACION CON ENTIDAD PRIVADA, NO APORTA FACTURA
EL CONTRATO No.6
INSCRITO EN LOS CODIGOS UNSPSC NINGUNA
APORTA CERTIFICACION Y FACTURA CON ENTIDAD PRIVADA</t>
  </si>
  <si>
    <t>UNSPSC
721015 - 721033 - 721525 - 721526 - 721029 - 721513 - 721520</t>
  </si>
  <si>
    <t>UNSPSC
721015 - 721033 - 721525 - 721526 - 721029 - 721513 - 721520 - 951219</t>
  </si>
  <si>
    <t>UNSPSC
721015 - 721033 - 721525 - 721526 - 721029 -  721520 - 951219</t>
  </si>
  <si>
    <t>UNSPSC
721015 - 721033 - 721525 - 721526 - 721029 - 721520 - 951219</t>
  </si>
  <si>
    <t>UNSPSC
721015 - 721033 - 721525 - 721526 - 721029  - 721520 - 951219</t>
  </si>
  <si>
    <t>UNSPSC
721015 - 721033 - 721525 - 721526  - 721513 - 721520 - 951219</t>
  </si>
  <si>
    <t>EL CONTRATO No.1
INSCRITO EN LOS CODIGOS UNSPSC 721015 - 721033 - 721525 - 721526 - 721029 - 721513 - 721520
APORTA ACTA DE LIQUIDACIÒN FINAL
EL CONTRATO No.2
INSCRITO EN LOS CODIGOS UNSPSC 721015 - 721033 - 721525 - 721526 - 721029 - 721513 - 721520
APORTA ACTA DE LIQUIDACIÒN FINAL
EL CONTRATO No.3
INSCRITO EN LOS CODIGOS UNSPSC 721015 - 721033 - 721525 - 721526 - 721029 - 721513 - 721520 - 951219
APORTA ACTA DE LIQUIDACIÒN UNICA Y FINAL
EL CONTRATO No.4
INSCRITO EN LOS CODIGOS UNSPSC 721015 - 721033 - 721525 - 721526 - 721029 - 721520 - 951219
APORTA ACTA DE RECIBO Y LIQUIDACIÒN FINAL
EL CONTRATO No.5
INSCRITO EN LOS CODIGOS UNSPSC 721015 - 721033 - 721525 - 721526 - 721029 - 721520 - 951219
APORTA CERTFICACION
EL CONTRATO No.6
INSCRITO EN LOS CODIGOS UNSPSC 721015 - 721520 - 721525 - 721526
APORTA ACTA DE RECIBO FINAL
EL CONTRATO No.7
INSCRITO EN LOS CODIGOS UNSPSC 721015 - 721033 - 721525 - 721526 - 721029 -  721520 - 951219
APORTA CERTIFICACION
EL CONTRATO No.8
INSCRITO EN LOS CODIGOS UNSPSC721015 - 721033 - 721525 - 721526 - 721029  - 721520 - 951219
APORTA CERTIFICACIÒN
EL CONTRATO No.9
INSCRITO EN LOS CODIGOS UNSPSC 721015 - 721033 - 721525 - 721526 - 721029 - 721520 - 951219
APORTA ACTA DE LIQUIDACIÒN
EL CONTRATO No.10
INSCRITO EN LOS CODIGOS UNSPSC 721015 - 721033 - 721525 - 721526  - 721513 - 721520 - 951219
APORTA ACTA DE LIQUIDACIÒN</t>
  </si>
  <si>
    <t>FOLIO 278</t>
  </si>
  <si>
    <t>INGENIERA CIVIL
FECHA EXP. M.P. 1987
CARTA DE COMPROMISO
DISPONIBILIDAD 100%</t>
  </si>
  <si>
    <t>ING. CIVIL
FECHA EXP. M.P. 1990
CARTA DE COMPROMISO
DISPONIBILIDAD 100%
CERTIFICACION TRABAJO EN ALTURAS EXP. 23/11/2018
APORTA DOS CERTIFICACIONES COMO CONTRATISTA, UNA CERTIFICACIÒN  COMO RESIDENTE DE OBRA EXPEDIDO POR ENTIDAD PUBLICA
ING. CIVIL
FECHA EXP. M.P. 1992
CARTA DE COMPROMISO
DISPONIBILIDAD 100%
CERTIFICACION TRABAJO EN ALTURAS EXP. 30/06/2018
APORTA DOS CERTIFICACIONES COMO INGENIERO RESIDENTE POR ENTIDAD PRIVADA Y UNA CERTIFICACION COMO RESIDENTE DE OBRA POR ENTIDAD PUBLICA</t>
  </si>
  <si>
    <t>MAESTRO
FECHA EXP. M.P. 2000
CARTA DE COMPROMISO
DISPONIBILIDAD 100%
CERTIFICACION TRABAJO EN ALTURAS EXP. 11/09/2018
TECNICO PROFESIONAL EN CONSTRUCCIÒN
FECHA EXP. M.P. 2005
CARTA DE COMPROMISO
DISPONIBILIDAD 100%
CERTIFICACION TRABAJO EN ALTURAS EXP. 04/11/2018</t>
  </si>
  <si>
    <t>TECNOLOGO EN SALUD OCUPACIONAL
FECHA EXP. 29/11/2011
CARTA DE COMPROMISO
DISPONIBILIDAD 100%
CERTIFICACION TRABAJO EN ALTURAS EXP. 20/12/2018</t>
  </si>
  <si>
    <t>MAESTRO
FECHA EXP. M.P. 2008
CARTA DE COMPROMISO
DISPONIBILIDAD 100%
CERTIFICACION TRABAJO EN ALTURAS EXP. 22/05/2019
MAESTRO
FECHA EXP. M.P. 2010
CARTA DE COMPROMISO
DISPONIBILIDAD 100%
CERTIFICACION TRABAJO EN ALTURAS EXP. 10/04/2019</t>
  </si>
  <si>
    <t>ING. CIVIL
FECHA EXP. M.P. 1991
CARTA DE COMPROMISO
DISPONIBILIDAD 100%
CERTIFICACION TRABAJO EN ALTURAS EXP. 22/05/2019
APORTA CUATRO CERTIFICACIONES Y DOS ACTAS DE RECIBO FINAL, EXPEDIDAS POR ENTIDAD PUBLICA</t>
  </si>
  <si>
    <t>NO APORTA CARTA DE COMPROMISO</t>
  </si>
  <si>
    <t>ARMANDO ESCOBAR ROJAS</t>
  </si>
  <si>
    <t xml:space="preserve">UNSPSC
NO PRESENTA Anexo G: EXPERIENCIA ESPECIFICA DEL PROPONENTE </t>
  </si>
  <si>
    <t>EL CONTRATO No.1
NO PRESENTA Anexo G: EXPERIENCIA ESPECIFICA DEL PROPONENTE 
APORTA ACTA DE LIQUIDACIÒN FINAL
EL CONTRATO No.2
NO PRESENTA Anexo G: EXPERIENCIA ESPECIFICA DEL PROPONENTE 
APORTA ACTA  FINAL
EL CONTRATO No.3
NO PRESENTA Anexo G: EXPERIENCIA ESPECIFICA DEL PROPONENTE 
APORTA ACTA  FINAL DE OBRA
EL CONTRATO No.4
NO PRESENTA Anexo G: EXPERIENCIA ESPECIFICA DEL PROPONENTE 
APORTA ACTA DE LIQUIDACIÒN FINAL
EL CONTRATO No.5
NO PRESENTA Anexo G: EXPERIENCIA ESPECIFICA DEL PROPONENTE 
APORTA DE LIQUIDACIÒN
EL CONTRATO No.6
NO PRESENTA Anexo G: EXPERIENCIA ESPECIFICA DEL PROPONENTE 
APORTA ACTA DE LIQUIDACIÒN FINAL
EL CONTRATO No.7
NO PRESENTA Anexo G: EXPERIENCIA ESPECIFICA DEL PROPONENTE 
APORTA CERTIFICACIÒN
EL CONTRATO No.8
INO PRESENTA Anexo G: EXPERIENCIA ESPECIFICA DEL PROPONENTE 
APORTA ACTA DE LIQUIDACIÒN FINAL
EL CONTRATO No.9
NO PRESENTA Anexo G: EXPERIENCIA ESPECIFICA DEL PROPONENTE 
APORTA ACTA DE LIQUIDACIÒN FINAL
EL CONTRATO No.10
NO PRESENTA Anexo G: EXPERIENCIA ESPECIFICA DEL PROPONENTE 
APORTA ACTA DE RECIBO Y  LIQUIDACIÒN FINAL</t>
  </si>
  <si>
    <t>FOLIO 119</t>
  </si>
  <si>
    <t>INGENIERA CIVIL
FECHA EXP. M.P. 1977
CARTA DE COMPROMISO
DISPONIBILIDAD 100%</t>
  </si>
  <si>
    <t xml:space="preserve">ING. CIVIL
FECHA EXP. M.P. 1982
CARTA DE COMPROMISO
DISPONIBILIDAD 100%
CERTIFICACION TRABAJO EN ALTURAS EXP. 31/10/2018
APORTA UNA CERTIFICACION COMO RESIDENTE DE OBRA EN TRES (3) CONTRATOS EXPEDIDO POR ENTIDAD PRIVADA
ING. CIVIL
FECHA EXP. M.P. 1997
CARTA DE COMPROMISO
DISPONIBILIDAD 100%
CERTIFICACION TRABAJO EN ALTURAS EXP. 31/10/2018
APORTA UNA CERTIFICACION COMO INGENIERO RESIDENTE EN TRES (3) OBRAS POR ENTIDAD PRIVADA </t>
  </si>
  <si>
    <t>MAESTRO
FECHA EXP. M.P. 2011
CARTA DE COMPROMISO
DISPONIBILIDAD 100%
CERTIFICACION TRABAJO EN ALTURAS EXP. 20/12/2018
MAESTRO DE OBRA
FECHA EXP. M.P. 1999
CARTA DE COMPROMISO
DISPONIBILIDAD 100%
CERTIFICACION TRABAJO EN ALTURAS EXP. 19/03/2019</t>
  </si>
  <si>
    <t>TECNOLOGO EN SALUD OCUPACIONAL
FECHA EXP. 27/12/2014
CARTA DE COMPROMISO
DISPONIBILIDAD 100%
CERTIFICACION TRABAJO EN ALTURAS EXP. 7/12/2018</t>
  </si>
  <si>
    <t>MAESTRO
FECHA EXP. M.P. 2014
CARTA DE COMPROMISO
DISPONIBILIDAD 100%
CERTIFICACION TRABAJO EN ALTURAS EXP. 31/03/2019
MAESTRO
FECHA EXP. M.P. 1996
CARTA DE COMPROMISO
DISPONIBILIDAD 100%
CERTIFICACION TRABAJO EN ALTURAS EXP. 22/05/2019</t>
  </si>
  <si>
    <t>ING. CIVIL
FECHA EXP. M.P. 2009
CARTA DE COMPROMISO
DISPONIBILIDAD 100%
CERTIFICACION TRABAJO EN ALTURAS EXP. 13/11/2018
APORTA UNA CERTIFICACION  COMO RESIDENTE DE TRES (3) OBRAS, EXPEDIDAS POR ENTIDAD PRIVADA</t>
  </si>
  <si>
    <t>DIEGO REINEL FERNANDEZ</t>
  </si>
  <si>
    <t>UNSPSC
721015 - 721033 - 721513 - 721520 - 721525 - 951219</t>
  </si>
  <si>
    <t>UNSPSC
721015 - 721033 - 721513 - 721525 - 721526 - 951219</t>
  </si>
  <si>
    <t>UNSPSC
721015 - 721033 -  721513 - 721520 - 721525 - 951219</t>
  </si>
  <si>
    <t>UNSPSC
721015 - 721029 - 721520 - 721525</t>
  </si>
  <si>
    <t>EL CONTRATO No.1
INSCRITO EN LOS CODIGOS UNSPSC 721015 - 721033 - 721513 - 721520 - 721525 - 951219
APORTA CERTIFICACION
EL CONTRATO No.2
INSCRITO EN LOS CODIGOS UNSPSC 721015 - 721033 - 721513 - 721525 - 721526 - 951219
APORTA ACTA DE LIQUIDACION
EL CONTRATO No.3
INSCRITO EN LOS CODIGOS UNSPSC 721015 - 721033 -  721513 - 721520 - 721525 - 951219
APORTA ACTA DE LIQUIDACION
EL CONTRATO No.4
INSCRITO EN LOS CODIGOS UNSPSC 721015 - 721029 - 721033 - 721513 - 721520 - 721525 - 721526 - 951219
APORTA CERTIFICACION
EL CONTRATO No.5
INSCRITO EN LOS CODIGOS UNSPSC 721015 - 721029 - 721033 - 721513 - 721520 - 721525 - 721526 - 951219
APORTA ACTA DE LIQUIDACIÒN
EL CONTRATO No.6
INSCRITO EN LOS CODIGOS UNSPSC 721015 - 721029 - 721033 - 721513 - 721520 - 721525 - 721526 - 951219
APORTA CERTIFICACION
EL CONTRATO No.7
INSCRITO EN LOS CODIGOS UNSPSC 721015 - 721029 - 721033 - 721513 - 721520 - 721525 - 721526 - 951219
APORTA CERTIFICACION
EL CONTRATO No.8
INSCRITO EN LOS CODIGOS UNSPSC 721015 - 721029 - 721520 - 721525
APORTA CERTIFICACION</t>
  </si>
  <si>
    <t>FOLIO 203</t>
  </si>
  <si>
    <t>INGENIERA CIVIL
FECHA EXP. M.P. 1993
CARTA DE COMPROMISO
DISPONIBILIDAD 100%</t>
  </si>
  <si>
    <t>ING. CIVIL
FECHA EXP. M.P. 1988
CARTA DE COMPROMISO
DISPONIBILIDAD 100%
CERTIFICACION TRABAJO EN ALTURAS EXP. 22/10/2018
APORTA UNA CERTIFICACION COMO RESIDENTE DE OBRA Y TRES CERTIFICACIONES COMO DIRECTORA DE OBRA, EXPEDIDAS POR ENTIDAD PUBLICA
ING. CIVIL
FECHA EXP. M.P. 2000
CARTA DE COMPROMISO
DISPONIBILIDAD 100%
CERTIFICACION TRABAJO EN ALTURAS EXP. 21/11/2018
APORTA CUATRO CERTIFICACIONES COMO DIRECTOR DE OBRA EXPEDIDAS POR ENTIDAD PUBLICA Y UNA CERTIFICACION COMO CONTRATISTA</t>
  </si>
  <si>
    <t>ING. CIVIL
FECHA EXP. M.P. 1997
CARTA DE COMPROMISO
DISPONIBILIDAD 100%
CERTIFICACION TRABAJO EN ALTURAS EXP. 09/11/2018
APORTA CUATRO CERTIFICACIONES  COMO RESIDENTE DE OBRA EXPEDIDAS POR ENTIDAD PUBLICA</t>
  </si>
  <si>
    <t>MAESTRO DE OBRA
FECHA EXP. M.P. 2002
CARTA DE COMPROMISO
DISPONIBILIDAD 100%
CERTIFICACION TRABAJO EN ALTURAS EXP. 29/01/2019
MAESTRO DE OBRA
FECHA EXP. M.P. 2013
CARTA DE COMPROMISO
DISPONIBILIDAD 100%
CERTIFICACION TRABAJO EN ALTURAS EXP. 09/09/2018</t>
  </si>
  <si>
    <t>MAESTRO
FECHA EXP. M.P. 2011
CARTA DE COMPROMISO
DISPONIBILIDAD 100%
CERTIFICACION TRABAJO EN ALTURAS EXP. 22/10/2018
MAESTRO
FECHA EXP. M.P. 2006
CARTA DE COMPROMISO
DISPONIBILIDAD 100%
CERTIFICACION TRABAJO EN ALTURAS EXP. 18/09/2018</t>
  </si>
  <si>
    <t>PROFESIONAL EN SALUD OCUPACIONAL
FECHA EXP. 01/02/2012
CARTA DE COMPROMISO
DISPONIBILIDAD 100%
CERTIFICACION TRABAJO EN ALTURAS EXP. 10/12/2018</t>
  </si>
  <si>
    <t>INVERSIONES CLH SA</t>
  </si>
  <si>
    <t>UNSPSC
721015 - 721029 - 721520 - 721525 - 951219</t>
  </si>
  <si>
    <t>UNSPSC
721015 - 721029 - 721033 - 721525</t>
  </si>
  <si>
    <t>EL CONTRATO No.1
INSCRITO EN LOS CODIGOS UNSPSC 721015 - 721029 - 721033 - 721520 - 721525
APORTA ACTA DE RECIBO FINAL
EL CONTRATO No.2
INSCRITO EN LOS CODIGOS UNSPSC 721015 - 721029 - 721520 - 721525 - 951219
APORTA ACTA DE LIQUIDACION
EL CONTRATO No.3
INSCRITO EN LOS CODIGOS UNSPSC 721015 - 721029 - 721033 - 721525
APORTA ACTA DE RECIBO FINAL</t>
  </si>
  <si>
    <t>FOLIO 65</t>
  </si>
  <si>
    <t>INGENIERA CIVIL
FECHA EXP. M.P. 1993
CARTA DE COMPROMISO
DISPONIBILIDAD 50%</t>
  </si>
  <si>
    <t>ING. CIVIL
FECHA EXP. M.P. 2009
CARTA DE COMPROMISO
DISPONIBILIDAD 100%
CERTIFICACION TRABAJO EN ALTURAS EXP. 17/05/2019
APORTA TRES CERTIFICACIONES COMO RESIDENTE DE OBRA, EXPEDIDAS POR ENTIDAD PRIVADA
ING. CIVIL
FECHA EXP. M.P. 2009
CARTA DE COMPROMISO
DISPONIBILIDAD 100%
CERTIFICACION TRABAJO EN ALTURAS EXP. 17/05/2019
APORTA TRES CERTIFICACIONES COMO RESIDENTE DE OBRA EXPEDIDAS POR ENTIDAD PRIVADA</t>
  </si>
  <si>
    <t>ARQUITECTA
FECHA EXP. M.P. 2005
CARTA DE COMPROMISO
DISPONIBILIDAD 100%
CERTIFICACION TRABAJO EN ALTURAS EXP. 17/05/2019
APORTA TRES CERTIFICACIONES  COMO RESIDENTE DE OBRA EXPEDIDAS POR ENTIDAD PRIVADA</t>
  </si>
  <si>
    <t>MAESTRO DE OBRA
FECHA EXP. M.P. 1981
CARTA DE COMPROMISO
DISPONIBILIDAD 100%
CERTIFICACION TRABAJO EN ALTURAS EXP. 17/0105/2019
MAESTRO DE OBRA
FECHA EXP. M.P. 2000
CARTA DE COMPROMISO
DISPONIBILIDAD 100%
CERTIFICACION TRABAJO EN ALTURAS EXP. 17/05/2019</t>
  </si>
  <si>
    <t>MAESTRO
FECHA EXP. M.P. 1988
CARTA DE COMPROMISO
DISPONIBILIDAD 100%
CERTIFICACION TRABAJO EN ALTURAS EXP. 17/05/2019
MAESTRO
FECHA EXP. M.P. 2009
CARTA DE COMPROMISO
DISPONIBILIDAD 100%
CERTIFICACION TRABAJO EN ALTURAS EXP. 17/05/2019</t>
  </si>
  <si>
    <t>ELEAZAR GIRALDO FAJURI</t>
  </si>
  <si>
    <t>UNSPSC
721015 - 721029 - 721033 - 721520</t>
  </si>
  <si>
    <t xml:space="preserve">UNSPSC
721015 - 721029 - 721033 - 721513 - 721520 - 721525 - 721526 </t>
  </si>
  <si>
    <t xml:space="preserve">UNSPSC
721015 - 721029 - 721033  </t>
  </si>
  <si>
    <t>FOLIO 127</t>
  </si>
  <si>
    <t>INGENIERA CIVIL
FECHA EXP. M.P. 1989
CARTA DE COMPROMISO
DISPONIBILIDAD 100%</t>
  </si>
  <si>
    <t>MAESTRO DE OBRA
FECHA EXP. M.P. 2011
CARTA DE COMPROMISO
DISPONIBILIDAD 100%
CERTIFICACION TRABAJO EN ALTURAS EXP. 22/10/2018
MAESTRO DE OBRA
FECHA EXP. M.P. 2002
CARTA DE COMPROMISO
DISPONIBILIDAD 100%
CERTIFICACION TRABAJO EN ALTURAS EXP. 29/01/2019</t>
  </si>
  <si>
    <t>MAESTRO
FECHA EXP. M.P. 2013
CARTA DE COMPROMISO
DISPONIBILIDAD 100%
CERTIFICACION TRABAJO EN ALTURAS EXP. 09/09/2018
TECNOLOGO EN CONSTRUCCIÓN
FECHA EXP. M.P. 2009
CARTA DE COMPROMISO
DISPONIBILIDAD 100%
CERTIFICACION TRABAJO EN ALTURAS EXP. 09/10/2018</t>
  </si>
  <si>
    <t>ESPECIALISTA EN SALUD OCUPACIONAL
FECHA EXP. 01/02/2012
CARTA DE COMPROMISO
DISPONIBILIDAD 100%
CERTIFICACION TRABAJO EN ALTURAS EXP. 10/12/2018</t>
  </si>
  <si>
    <t>Con el fin de verificar la experiencia específica para la contratación del objeto de la presente convocatoria, el proponente debe certificar la ejecución de máximo DIEZ (10) contratos de obra civil de adecuación y/o mantenimiento y/o rehabilitación y/o mejoramiento y/o remodelación y/o reparaciones locativas de edificaciones no residenciales. La sumatoria del valor actualizado de los contratos aportados debe ser por una cuantía igual o superior al presupuesto oficial de la presente convocatoria, relacionada con el criterio de VALOR TOTAL EJECUTADO (VTE).
EXCLUSIONES
Para el presente proceso se excluyen los contratos de obra civil cuya ejecución se haya limitado única y exclusivamente a la Construcción de edificaciones.
En ofertas presentadas por consorcios o uniones temporales, todos los integrantes deben acreditar como mínimo el 30% de la experiencia especifica en relación con el presupuesto oficial, en máximo tres (3) contratos (incluyendo la que se aporta para la experiencia específica del proponente plural).
Cada contrato que el proponente aporte como experiencia específica debe estar registrado en el RUP y debe encontrarse inscrito en al menos tres (3) de los códigos UNSPSC exigidos en el numeral 2.1 literal (d) del presente pliego de condiciones y uno de ellos necesariamente deberá ser el código UNSPSC 721015. El RUP deberá estar vigente y en firme, de lo contrario el proponente quedará INHABILITADO. 
721015 - 721029 - 721033 - 721513 - 721520 - 721525 - 721526 - 951219</t>
  </si>
  <si>
    <t>EL CONTRATO No.1
INSCRITO EN LOS CODIGOS UNSPSC 721015 - 721029 - 721033 - 721513 - 721520 - 721525 - 721526 - 951219
APORTA ACTA DE LIQUIDACION
EL CONTRATO No.2
INSCRITO EN LOS CODIGOS UNSPSC 721015 - 721029 - 721033 - 721520
APORTA ACTA DE RECIBO FINAL
EL CONTRATO No.3
INSCRITO EN LOS CODIGOS UNSPSC 721015 - 721029 - 721033 - 721513 - 721520 - 721525 - 721526 - 951219
APORTA ACTA DE LIQUIDACION
EL CONTRATO No.4
INSCRITO EN LOS CODIGOS UNSPSC 721015 - 721029 - 721033 - 721513 - 721520 - 721525 - 721526 - 951219
APORTA ACTA DE LIQUIDACION
EL CONTRATO No.5
INSCRITO EN LOS CODIGOS UNSPSC 721015 - 721029 - 721033 - 721513 - 721520 - 721525 - 721526 - 951219
APORTA ACTA DE RECIBO FINAL
EL CONTRATO No.6
INSCRITO EN LOS CODIGOS UNSPSC 721015 - 721029 - 721033 - 721513 - 721520 - 721525 - 721526 - 951219
APORTA ACTA DE RECIBO FINAL
EL CONTRATO No.7
INSCRITO EN LOS CODIGOS UNSPSC 721015 - 721029 - 721033 - 721513 - 721520 - 721525 - 721526 - 951219
APORTA CERTIFICACION
EL CONTRATO No.8
INSCRITO EN LOS CODIGOS UNSPSC 721015 - 721029 - 721033 - 721513 - 721520 - 721525 - 721526 
APORTA ACTA DE LIQUIDACION
EL CONTRATO No.9
INSCRITO EN LOS CODIGOS UNSPSC 721015 - 721029 - 721033
APORTA ACTA DE RECIBO FINAL
EL CONTRATO No.10
INSCRITO EN LOS CODIGOS UNSPSC 721015 - 721029 - 721033 - 721513 - 721520 - 721525 - 721526 - 951219
APORTA ACTA DE LIQUIDACION</t>
  </si>
  <si>
    <t>ING. CIVIL
FECHA EXP. M.P. 1988
CARTA DE COMPROMISO
DISPONIBILIDAD 100%
CERTIFICACION TRABAJO EN ALTURAS EXP. 29/01/2019
APORTA UNA CERTIFICACION COMO DIRECTOR DE OBRA, EXPEDIDAS POR ENTIDAD PUBLICA Y DOS CERTIFICACIONES COMO DIRECTOR DE OBRA EXPEDIDAS POR INTERVENTOR
ING. CIVIL
FECHA EXP. M.P. 2006
NO APORTA VIGENCIA DE LA MATRICULA PROFESIONAL  ING. WENTZER MAURICIO LEON TORRES
CARTA DE COMPROMISO
DISPONIBILIDAD 100%
CERTIFICACION TRABAJO EN ALTURAS EXP. 06/04/2019
APORTA DOS CERTIFICACIONES COMO RESIDENTE DE OBRA EXPEDIDAS POR ENTIDAD PUBLICA Y UNA CERTIFICACION COMO RESIDENTE DE OBRA EXPEDIDA POR INTERVENTOR</t>
  </si>
  <si>
    <t>ING. CIVIL
FECHA EXP. M.P. 2012
CARTA DE COMPROMISO
DISPONIBILIDAD 100%
CERTIFICACION TRABAJO EN ALTURAS EXP. 19/02/2019
APORTA DOS CERTIFICACIONES  COMO RESIDENTE DE OBRA EXPEDIDAS POR ENTIDAD PUBLICA Y UNA CERTIFICACION COMO RESIDENTE DE OBRA EXPEDIDA POR INTERVENTOR</t>
  </si>
  <si>
    <t>CONSORCIO MC INGENIERIA</t>
  </si>
  <si>
    <t>FOLIO 83</t>
  </si>
  <si>
    <t>UNSPSC
721015 - 721513 - 721525 - 721526</t>
  </si>
  <si>
    <t>UNSPSC
721015 - 721029 - 721513 - 721520 - 721525 - 721526 - 951219</t>
  </si>
  <si>
    <t>UNSPSC
721015 - 721513 - 721525</t>
  </si>
  <si>
    <t>UNSPSC
721015 - 721513 - 721525 - 721526 - 951219</t>
  </si>
  <si>
    <t xml:space="preserve">UNSPSC
721015 - 721029 - 721033 - 721513 - 721520 - 721525 - 721526 - 951219  </t>
  </si>
  <si>
    <t>EL CONTRATO No.1
INSCRITO EN LOS CODIGOS UNSPSC 721015 - 721029 - 721513 - 721520 - 721525 - 721526
APORTA ACTA DE RECIBO FINAL
EL CONTRATO No.2
INSCRITO EN LOS CODIGOS UNSPSC  721015 - 721513 - 721525 - 721526
APORTA ACTA DE RECIBO FINAL
EL CONTRATO No.3
INSCRITO EN LOS CODIGOS UNSPSC 721015 - 721029 - 721033 - 721513 - 721520 - 721525 - 721526 - 951219
APORTA CERTIFICACION
EL CONTRATO No.4
INSCRITO EN LOS CODIGOS UNSPSC 721015 - 721029 - 721513 - 721520 - 721525 - 721526 - 951219
APORTA CERTIFICACION
EL CONTRATO No.5
INSCRITO EN LOS CODIGOS UNSPSC 721015 - 721029 - 721033 - 721513 - 721520 - 721525 - 721526 - 951219
APORTA ACTA DE LIQUIDACIÒN
EL CONTRATO No.6
INSCRITO EN LOS CODIGOS UNSPSC 721015 - 721513 - 721525
APORTA ACTA DE LIQUIDACION
EL CONTRATO No.7
INSCRITO EN LOS CODIGOS UNSPSC 721015 - 721513 - 721525 - 721526 - 951219
APORTA ACTA DE RECIBO FINAL
EL CONTRATO No.8
INSCRITO EN LOS CODIGOS UNSPSC 721015 - 721513 - 721525 - 721526 - 951219
APORTA ACTA DE RECIBO FINAL
EL CONTRATO No.9
INSCRITO EN LOS CODIGOS UNSPSC 721015 - 721029 - 721033 - 721513 - 721520 - 721525 - 721526 - 951219
APORTA ACTA DE LIQUIDACION</t>
  </si>
  <si>
    <t>ING. CIVIL
FECHA EXP. M.P. 2000
CARTA DE COMPROMISO
DISPONIBILIDAD 100%
CERTIFICACION TRABAJO EN ALTURAS EXP. 18/09/2018
APORTA UNA CERTIFICACION COMO RESIDENTE DE OBRA Y DOS CERTIFICACIONES COMO DIRECTOR DE OBRA, EXPEDIDAS POR ENTIDAD PRIVADA
ING. CIVIL
FECHA EXP. M.P. 2004
CARTA DE COMPROMISO
DISPONIBILIDAD 100%
CERTIFICACION TRABAJO EN ALTURAS EXP. 24/09/2018
APORTA TRES CERTIFICACIONES COMO RESIDENTE DE OBRA EXPEDIDAS POR ENTIDAD PRIVADA</t>
  </si>
  <si>
    <t>MAESTRO DE OBRA
FECHA EXP. M.P. 2006
CARTA DE COMPROMISO
DISPONIBILIDAD 100%
CERTIFICACION TRABAJO EN ALTURAS EXP. 18/09/2018
MAESTRO DE OBRA
FECHA EXP. M.P. 2007
CARTA DE COMPROMISO
DISPONIBILIDAD 100%
CERTIFICACION TRABAJO EN ALTURAS EXP. 18/09/2018</t>
  </si>
  <si>
    <t>TECNOLOGO EN SALUD OCUPACIONAL
FECHA EXP. 31/05/2016
CARTA DE COMPROMISO
DISPONIBILIDAD 100%
CERTIFICACION TRABAJO EN ALTURAS EXP. 22/12/2018</t>
  </si>
  <si>
    <t>TECNOLOGO EN CONSTRUCCION
FECHA EXP. M.P. 2011
CARTA DE COMPROMISO
DISPONIBILIDAD 100%
CERTIFICACION TRABAJO EN ALTURAS EXP. 23/10/2018
TECNICO EN CONSTRUCCIÓN
FECHA EXP. M.P. 2013
CARTA DE COMPROMISO
DISPONIBILIDAD 100%
CERTIFICACION TRABAJO EN ALTURAS EXP. 10/09/2018</t>
  </si>
  <si>
    <t>ING. CIVIL
FECHA EXP. M.P. 2012
CARTA DE COMPROMISO
DISPONIBILIDAD 100%
CERTIFICACION TRABAJO EN ALTURAS EXP. 12/12/2018
APORTA DOS CERTIFICACIONES  COMO RESIDENTE DE OBRA Y UNA CERTIFICACION COMO DIRECTOR, EXPEDIDAS POR ENTIDAD PRIVADA</t>
  </si>
  <si>
    <t>GRUPO AZER SAS EN REORGANIZACION</t>
  </si>
  <si>
    <t>UNSPSC
721015 - 721029 - 721033 - 721520 - 721525 - 721526 - 951219</t>
  </si>
  <si>
    <t>EL CONTRATO No.1
INSCRITO EN LOS CODIGOS UNSPSC 721015 - 721029 - 721033 - 721513 - 721520 - 721525 - 721526 - 95121
APORTA ACTA LIQUIDACION
EL CONTRATO No.2
INSCRITO EN LOS CODIGOS UNSPSC  721015 - 721029 - 721033 - 721513 - 721520 - 721525 - 721526 - 951219
APORTA ACTA DE LIQUIDACION
EL CONTRATO No.3
INSCRITO EN LOS CODIGOS UNSPSC 721015 - 721029 - 721033 - 721513 - 721520 - 721525 - 721526 - 951219
APORTA CERTIFICACION
EL CONTRATO No.4
INSCRITO EN LOS CODIGOS UNSPSC 721015 - 721029 - 721033 - 721513 - 721520 - 721525 - 721526 - 951219
APORTA ACTA DE RECIBO FINAL
EL CONTRATO No.5
INSCRITO EN LOS CODIGOS UNSPSC 721015 - 721029 - 721033 - 721520 - 721525 - 721526 - 951219
APORTA ACTA DE RECIBO FINAL</t>
  </si>
  <si>
    <t>FOLIO 265</t>
  </si>
  <si>
    <t>INGENIERA CIVIL
FECHA EXP. M.P. 2002
CARTA DE COMPROMISO
DISPONIBILIDAD 50%</t>
  </si>
  <si>
    <t>ARQUITECTA
FECHA EXP. M.P. 2007
CARTA DE COMPROMISO
DISPONIBILIDAD 100%
NO PRESENTA CERTIFICACION TRABAJO EN ALTURAS
APORTA DOS CERTIFICACIONES COMO RESIDENTE DE OBRA Y UNA CERTIFICACION COMO SUPERVISOR DE ARQUITECTURA, EXPEDIDAS POR ENTIDAD PRIVADA
ARQUITECTA
FECHA EXP. M.P. 2006
CARTA DE COMPROMISO
DISPONIBILIDAD 100%
NO PRESENTA CERTIFICACION TRABAJO EN ALTURAS
APORTA DOS CERTIFICACIONES COMO DIRECTORA DE OBRA Y UNA CERTIFICACION COMO RESIDENTE, EXPEDIDAS POR ENTIDAD PRIVADA</t>
  </si>
  <si>
    <t>TECNOLOGO EN SALUD OCUPACIONAL
FECHA EXP. 19/05/2014
CARTA DE COMPROMISO
DISPONIBILIDAD 100%
NO PRESENTA CERTIFICACION TRABAJO EN ALTURAS</t>
  </si>
  <si>
    <t>MAESTRO DE OBRA
FECHA EXP. M.P. 2012
CARTA DE COMPROMISO
DISPONIBILIDAD 100%
NO PRESENTA CERTIFICACION TRABAJO EN ALTURAS
MAESTRO DE OBRA
FECHA EXP. M.P. 1999
CARTA DE COMPROMISO
DISPONIBILIDAD 100%
NO PRESENTA CERTIFICACION TRABAJO EN ALTURAS</t>
  </si>
  <si>
    <t>OFRECE 5 CUADRILLAS DE TRABAJO SIMULTANEAS, PERO NO INDICA LA CONFORMACION DE LA CUADRILLA</t>
  </si>
  <si>
    <t>OFRECE 5 CUADRILLAS DE TRABAJO SIMULTANEAS</t>
  </si>
  <si>
    <t>OFRECE MAS DE 4 CUADRILLAS DE TRABAJO SIMULTANEAS</t>
  </si>
  <si>
    <t>ARQUITECTO
FECHA EXP. M.P. 2008
NO PRESENTA VIGENCIA DE LA MATRICULA PROFESIONAL
CARTA DE COMPROMISO
DISPONIBILIDAD 100%
NO PRESENTA CERTIFICACION TRABAJO EN ALTURAS
APORTA TRES CERTIFICACIONES  COMO RESIDENTE DE OBRA, EXPEDIDAS POR ENTIDAD PRIVADA</t>
  </si>
  <si>
    <t>TECNOLOGO EN CONSTRUCCION
FECHA EXP. M.P. 2011
CARTA DE COMPROMISO
DISPONIBILIDAD 100%
NO PRESENTA CERTIFICACION TRABAJO EN ALTURAS
TECNICO EN CONSTRUCCIÓN
FECHA EXP. M.P. 2009
CARTA DE COMPROMISO
DISPONIBILIDAD 100%
NO PRESENTA CERTIFICACION TRABAJO EN ALTURAS</t>
  </si>
  <si>
    <t>UNSPSC
721029 - 721033 - 721520 - 721525 - 721526
NO TIENE CODIGO 721015</t>
  </si>
  <si>
    <t>UNSPSC
721029 - 721033 - 721525 - 721526
NO TIENE CODIGO 721015</t>
  </si>
  <si>
    <t>UNSPS
721513
NO TIENE CODIGO 721015</t>
  </si>
  <si>
    <t xml:space="preserve">OBJETO: MANTENIMIENTO INTEGRAL DE BIENES MUEBLES E INMUEBLES DE LA UNIVERSIDAD DEL CAUCA PARA LA VIGENCIA 2019 Y 2020  </t>
  </si>
  <si>
    <t xml:space="preserve">INFORME DE EVALUACIÓN INICIAL DE OFERTAS </t>
  </si>
  <si>
    <t>CONVOCATORIA PÚBLICA N° 015-2019</t>
  </si>
  <si>
    <t xml:space="preserve">VERIFICACIÓN REQUISITOS JURIDICOS HABILITANTES - PROPONENTES </t>
  </si>
  <si>
    <t>OBJETO: MANTENIMIENTO INTEGRAL DE BIENES MUEBLES E INMUEBLES DE LA UNIVERSIDAD DEL CAUCA VIGENCIA 2019 Y 2020</t>
  </si>
  <si>
    <t>YAMIL FABIAN HAMDANN GONZALEZ</t>
  </si>
  <si>
    <t>INVERSIONES CLH S.A.</t>
  </si>
  <si>
    <t>GRUPO AZER S.A.S.</t>
  </si>
  <si>
    <t>OBSERVACION</t>
  </si>
  <si>
    <t>REQUISITOS DE CAPACIDAD JURIDICA</t>
  </si>
  <si>
    <t>CARTA DE PRESENTACIÓN</t>
  </si>
  <si>
    <t>MODIFICA EL CONTENIDO DEL PUNTO NO. 10 DEL ANEXO</t>
  </si>
  <si>
    <t>GARANTÍA DE SERIEDAD DE LA PROPUESTA</t>
  </si>
  <si>
    <t xml:space="preserve">EXISTENCIA Y CAPACIDAD LEGAL </t>
  </si>
  <si>
    <t>AUTORIZACIÓN PARA COMPROMETER A LA SOCIEDAD</t>
  </si>
  <si>
    <t>N.A.</t>
  </si>
  <si>
    <t xml:space="preserve">DOCUMENTO DE CONFORMACIÓN DE CONSORCIO O UNION TEMPORAL </t>
  </si>
  <si>
    <t xml:space="preserve">REGISTRO UNICO DE PROPONENTES </t>
  </si>
  <si>
    <t>EL RUP QUE PRESENTA EL CONSORCIADO EDUARDO GOMEZ BOLAÑOS NO SE ENCUENTRA EN FIRME, TODA VEZ QUE LA FECHA DE LA ULTIMA RENOVACIÓN ES EL 28 DE MAYO DE 2019.</t>
  </si>
  <si>
    <t>EL DOCUMENTO CUENTA CON 133 PÁGINAS, EL OFERENTE PRESENTA 113. DEBE APORTAR LOS FOLIOS RESTANTES, ES DECIR DEL 114 AL 133</t>
  </si>
  <si>
    <t>CARTA DE ACEPTACIÓN DEL PRESUPUESTO OFICIAL ANEXO I</t>
  </si>
  <si>
    <t xml:space="preserve">RUT
</t>
  </si>
  <si>
    <t>PAGO DE APORTES A SEGURIDAD SOCIAL Y PARAFISCALES</t>
  </si>
  <si>
    <t>EL PROPONENTE EDUARDO GOMEZ BOLAÑOS NO MENCIONA EL PERIODO DE CUMPLIMIENTO DE APORTES A SEGURIDAD SOCIAL</t>
  </si>
  <si>
    <t xml:space="preserve">COMPROMISO DE TRANSPARENCIA: </t>
  </si>
  <si>
    <t>PAZ Y SALVO FINANCIERO</t>
  </si>
  <si>
    <t xml:space="preserve">CERTIFICADO DE ANTECEDENTES FISCALES </t>
  </si>
  <si>
    <t>CERTIFICADO DE ANTECEDENTES DISCIPLINARIOS</t>
  </si>
  <si>
    <t xml:space="preserve">CERTIFICADO DE ANTECEDENTES JUDICIALES </t>
  </si>
  <si>
    <t>REGISTRO NACIONAL DE MEDIDAS CORRECTIVAS</t>
  </si>
  <si>
    <t>HÁBIL</t>
  </si>
  <si>
    <t>LADY CRISTINA PAZ BURBANO</t>
  </si>
  <si>
    <t>PROFESIONAL UNIVERSITARIA</t>
  </si>
  <si>
    <t xml:space="preserve">UNIVERSIDAD DEL CAUCA </t>
  </si>
  <si>
    <t>OBJETO: MANTENIMIENTO INTEGRAL DE BIENES MUEBLES E INMUEBLES DE LA UNIVERSIDAD DEL CAUCA PARA LA VIGENCIA 2019 Y 2020</t>
  </si>
  <si>
    <t xml:space="preserve">UNIVERSIDAD DEL CAUCA
VICERRECTORIA ADMINISTRATIVA
CONVOCATORIA PUBLICA No. 15 DE 2019
ACTA DE CIERRE DEL PLAZO Y APERTURA DE OFERTAS No. 29 del 31 de mayo de 2019
</t>
  </si>
  <si>
    <t>Presupuesto Oficial = $2.429.123.643</t>
  </si>
  <si>
    <t xml:space="preserve">Conforme al calendario indicado en el Pliego de Condiciones,  modificado mediante adenda, mediante el cual se estableció como fecha de cierre del plazo de la convocatoria el día 31 de mayo de 2019 hasta las 10:00 a.m., se procede a instalar la audiencia de apertura de las propuestas en presencia de los oferentes y asistentes para dar lectura según el orden de llegada, al número de folios, verificación de la carta de presentación de la oferta, verificación de los requisitos jurídicos  y capacidad financiera. </t>
  </si>
  <si>
    <t>En este orden de ideas, se dá inicio a la apertura del sobre No. 1 de las ofertas presentadas:</t>
  </si>
  <si>
    <t>Al proceso se presentaron:  ONCE (11) PROPUESTAS, conforme a la información que se describe a continuación:</t>
  </si>
  <si>
    <t>Orden de apertura</t>
  </si>
  <si>
    <t xml:space="preserve">PROPONENTE </t>
  </si>
  <si>
    <t>FOLIOS</t>
  </si>
  <si>
    <t>GARANTÍA DE SERIEDAD DE LA OFERTA</t>
  </si>
  <si>
    <t xml:space="preserve">OBSERVACIONES </t>
  </si>
  <si>
    <t>Compañía de Seguros y No. de póliza.</t>
  </si>
  <si>
    <t>EL SOBRE NO. 1 CUENTA CON  183   FOLIOS</t>
  </si>
  <si>
    <t>LIBERTY SEGUROS S.A. NO. 3050914</t>
  </si>
  <si>
    <t>NINGUNA</t>
  </si>
  <si>
    <t>EL SOBRE NO. 1 CUENTA CON    311   FOLIOS</t>
  </si>
  <si>
    <t>SEGUROS MUNDIAL NO. NB100015455</t>
  </si>
  <si>
    <t>EL SOBRE NO. 1 CUENTA CON  272  FOLIOS</t>
  </si>
  <si>
    <t>LIBERTY SEGUROS S.A. NO. 3050583</t>
  </si>
  <si>
    <t>EL SOBRE NO. 1 CUENTA CON  268      FOLIOS</t>
  </si>
  <si>
    <t>LIBERTY SEGUROS S.A. NO. 3050867</t>
  </si>
  <si>
    <t>EL SOBRE NO. 1 CUENTA CON 370     FOLIOS</t>
  </si>
  <si>
    <t>LIBERTY SEGUROS S.A. NO. 30510022</t>
  </si>
  <si>
    <t>EL SOBRE NO. 1 CUENTA CON 154       FOLIOS</t>
  </si>
  <si>
    <t>PREVISORA NO. 3000846</t>
  </si>
  <si>
    <t>NO INDICA EL NUMERO DE FOLIOS EN EL ANEXO A</t>
  </si>
  <si>
    <t>EL SOBRE NO. 1 CUENTA CON 278     FOLIOS</t>
  </si>
  <si>
    <t>ASEGURADORA SOLIDARIA DE COLOMBIA NO. 435-45-994000010094</t>
  </si>
  <si>
    <t>EL SOBRE NO. 1 CUENTA CON  115     FOLIOS</t>
  </si>
  <si>
    <t>PREVISORA NO. 3000845</t>
  </si>
  <si>
    <t>EL SOBRE NO. 1 CUENTA CON 265      FOLIOS</t>
  </si>
  <si>
    <t>SEGUROS MUNDIAL NO. C-100027114</t>
  </si>
  <si>
    <t>EN EL ANEXO A INDICA 264 FOLIOS, VERIFICADO SE ENCUENTRA QUE CUENTA CON 265</t>
  </si>
  <si>
    <t>EL SOBRE NO. 1 CUENTA CON 322       FOLIOS</t>
  </si>
  <si>
    <t>MUNDIAL DE SEGUROS S.A. NO. CCS-100000448</t>
  </si>
  <si>
    <t>GRUPO AZER SAS EN REORGANIZACIÓN</t>
  </si>
  <si>
    <t>EL SOBRE NO. 1 CUENTA CON 279    FOLIOS</t>
  </si>
  <si>
    <t>SURAMERICANA NO. 2373941-3</t>
  </si>
  <si>
    <t>NO INDICA EL NUMERO DE FOLIOS EN EL ANEXO A, TAMPOCO ACUSA RECIBO DE LAS ADENDAS</t>
  </si>
  <si>
    <t>En constancia de lo anterior, se firma en Popayán a los treinta y un (31) días del mes de mayo de dos mil diecinueve (2019).</t>
  </si>
  <si>
    <t xml:space="preserve">Presidenta, Junta de Licitaciones y Contratos </t>
  </si>
  <si>
    <t xml:space="preserve">Universidad del Cauca </t>
  </si>
  <si>
    <t xml:space="preserve">COMITÉ FINANCIERO ASESOR </t>
  </si>
  <si>
    <t xml:space="preserve">VERIFICACIÓN REQUISITOS FINANCIEROS - PROPONENTES </t>
  </si>
  <si>
    <t xml:space="preserve"> </t>
  </si>
  <si>
    <t xml:space="preserve">YAMIL FABIAN HAMDANN GONZALEZ  </t>
  </si>
  <si>
    <t xml:space="preserve">CONSORCIO CPM-CERZ UC 019 </t>
  </si>
  <si>
    <t xml:space="preserve">JULIAN LIZANDRO GONZALEZ CASAS </t>
  </si>
  <si>
    <t>DIEGO REINEL FERNANDEZ ORODOÑEZ</t>
  </si>
  <si>
    <t>INVERSIONES CLH S.A. - FREDY CANENCIO SANCHEZ</t>
  </si>
  <si>
    <t>GRUPO AZER SAS EN REORGANIZACION - CARLOS MAURICIO ALBA GARZON</t>
  </si>
  <si>
    <t>REQUISITOS DE CAPACIDAD FINANCIERA</t>
  </si>
  <si>
    <t>ÍNDICE DE LIQUIDEZ &gt;= 1,2</t>
  </si>
  <si>
    <t>NIVEL DE ENDEUDAMIENTO &lt;= 0,60</t>
  </si>
  <si>
    <t>CAPITAL DE TRABAJO: = &gt; AL 40% DEL PRESUPUESTO DE $ 2.429.123.643</t>
  </si>
  <si>
    <t>VR. MENOR AL 40% DEL VALOR PRESUPUESTADO</t>
  </si>
  <si>
    <t xml:space="preserve"> NO HABIL</t>
  </si>
  <si>
    <t>JOSE REYMIR OJEDA OJEDA</t>
  </si>
  <si>
    <t>Profesional Universitario</t>
  </si>
  <si>
    <t xml:space="preserve">NO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</si>
</sst>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41" formatCode="_-* #,##0_-;\-* #,##0_-;_-* &quot;-&quot;_-;_-@_-"/>
    <numFmt numFmtId="164" formatCode="_-&quot;$&quot;* #,##0_-;\-&quot;$&quot;* #,##0_-;_-&quot;$&quot;* &quot;-&quot;_-;_-@_-"/>
    <numFmt numFmtId="165" formatCode="_-&quot;$&quot;* #,##0.00_-;\-&quot;$&quot;* #,##0.00_-;_-&quot;$&quot;* &quot;-&quot;??_-;_-@_-"/>
    <numFmt numFmtId="166" formatCode="&quot;$&quot;\ #,##0_);[Red]\(&quot;$&quot;\ #,##0\)"/>
    <numFmt numFmtId="167" formatCode="_-* #,##0.00\ _€_-;\-* #,##0.00\ _€_-;_-* &quot;-&quot;??\ _€_-;_-@_-"/>
    <numFmt numFmtId="168" formatCode="_ * #,##0_ ;_ * \-#,##0_ ;_ * &quot;-&quot;??_ ;_ @_ "/>
    <numFmt numFmtId="169" formatCode="_ &quot;$&quot;\ * #,##0_ ;_ &quot;$&quot;\ * \-#,##0_ ;_ &quot;$&quot;\ * &quot;-&quot;_ ;_ @_ "/>
    <numFmt numFmtId="170" formatCode="&quot;$&quot;\ #,##0"/>
    <numFmt numFmtId="171" formatCode="_ &quot;$&quot;\ * #,##0.00_ ;_ &quot;$&quot;\ * \-#,##0.00_ ;_ &quot;$&quot;\ * &quot;-&quot;??_ ;_ @_ "/>
    <numFmt numFmtId="172" formatCode="&quot;$&quot;\ #,##0.00"/>
    <numFmt numFmtId="173" formatCode="_ * #,##0.00_ ;_ * \-#,##0.00_ ;_ * &quot;-&quot;??_ ;_ @_ "/>
    <numFmt numFmtId="174" formatCode="_-* #,##0\ _€_-;\-* #,##0\ _€_-;_-* &quot;-&quot;??\ _€_-;_-@_-"/>
    <numFmt numFmtId="175" formatCode="_-* #,##0_-;\-* #,##0_-;_-* &quot;-&quot;??_-;_-@_-"/>
    <numFmt numFmtId="176" formatCode="_-* #,##0.00_-;\-* #,##0.00_-;_-* &quot;-&quot;_-;_-@_-"/>
    <numFmt numFmtId="177" formatCode="0.000"/>
    <numFmt numFmtId="178" formatCode="_-&quot;$&quot;* #,##0_-;\-&quot;$&quot;* #,##0_-;_-&quot;$&quot;* &quot;-&quot;??_-;_-@_-"/>
    <numFmt numFmtId="179" formatCode="_(* #,##0.00_);_(* \(#,##0.00\);_(* &quot;-&quot;??_);_(@_)"/>
  </numFmts>
  <fonts count="59" x14ac:knownFonts="1">
    <font>
      <sz val="11"/>
      <color theme="1"/>
      <name val="Calibri"/>
      <family val="2"/>
      <scheme val="minor"/>
    </font>
    <font>
      <sz val="11"/>
      <color theme="1"/>
      <name val="Calibri"/>
      <family val="2"/>
      <scheme val="minor"/>
    </font>
    <font>
      <sz val="10"/>
      <name val="Arial"/>
      <family val="2"/>
    </font>
    <font>
      <u/>
      <sz val="11"/>
      <color theme="10"/>
      <name val="Calibri"/>
      <family val="2"/>
      <scheme val="minor"/>
    </font>
    <font>
      <u/>
      <sz val="11"/>
      <color theme="11"/>
      <name val="Calibri"/>
      <family val="2"/>
      <scheme val="minor"/>
    </font>
    <font>
      <sz val="11"/>
      <name val="Calibri"/>
      <family val="2"/>
      <scheme val="minor"/>
    </font>
    <font>
      <b/>
      <sz val="12"/>
      <name val="Arial"/>
      <family val="2"/>
    </font>
    <font>
      <b/>
      <sz val="10"/>
      <color theme="1"/>
      <name val="Arial"/>
      <family val="2"/>
    </font>
    <font>
      <sz val="10"/>
      <color theme="1"/>
      <name val="Arial"/>
      <family val="2"/>
    </font>
    <font>
      <sz val="10"/>
      <color theme="0"/>
      <name val="Arial"/>
      <family val="2"/>
    </font>
    <font>
      <b/>
      <sz val="10"/>
      <color theme="0"/>
      <name val="Arial"/>
      <family val="2"/>
    </font>
    <font>
      <sz val="10"/>
      <color rgb="FF000000"/>
      <name val="Arial"/>
      <family val="2"/>
    </font>
    <font>
      <b/>
      <sz val="10"/>
      <name val="Arial"/>
      <family val="2"/>
    </font>
    <font>
      <b/>
      <sz val="10"/>
      <color indexed="8"/>
      <name val="Arial"/>
      <family val="2"/>
    </font>
    <font>
      <sz val="10"/>
      <name val="Arial"/>
      <family val="2"/>
    </font>
    <font>
      <sz val="11"/>
      <color rgb="FFFF0000"/>
      <name val="Calibri"/>
      <family val="2"/>
      <scheme val="minor"/>
    </font>
    <font>
      <sz val="12"/>
      <name val="Arial Narrow"/>
      <family val="2"/>
    </font>
    <font>
      <sz val="10"/>
      <name val="Arial Narrow"/>
      <family val="2"/>
    </font>
    <font>
      <b/>
      <sz val="12"/>
      <name val="Arial Narrow"/>
      <family val="2"/>
    </font>
    <font>
      <b/>
      <sz val="10"/>
      <name val="Arial Narrow"/>
      <family val="2"/>
    </font>
    <font>
      <b/>
      <sz val="11"/>
      <name val="Arial Narrow"/>
      <family val="2"/>
    </font>
    <font>
      <sz val="10"/>
      <color rgb="FFFF0000"/>
      <name val="Calibri"/>
      <family val="2"/>
      <scheme val="minor"/>
    </font>
    <font>
      <sz val="10"/>
      <name val="Arial"/>
      <family val="2"/>
    </font>
    <font>
      <sz val="10"/>
      <name val="Arial"/>
      <family val="2"/>
    </font>
    <font>
      <b/>
      <sz val="10"/>
      <color rgb="FFFF0000"/>
      <name val="Arial Narrow"/>
      <family val="2"/>
    </font>
    <font>
      <b/>
      <sz val="11"/>
      <color rgb="FFFFC000"/>
      <name val="Calibri"/>
      <family val="2"/>
      <scheme val="minor"/>
    </font>
    <font>
      <b/>
      <sz val="11"/>
      <name val="Calibri"/>
      <family val="2"/>
      <scheme val="minor"/>
    </font>
    <font>
      <b/>
      <sz val="11"/>
      <color rgb="FFFF0000"/>
      <name val="Arial Narrow"/>
      <family val="2"/>
    </font>
    <font>
      <sz val="8"/>
      <color theme="1"/>
      <name val="Arial"/>
      <family val="2"/>
    </font>
    <font>
      <b/>
      <sz val="14"/>
      <name val="Arial Narrow"/>
      <family val="2"/>
    </font>
    <font>
      <sz val="14"/>
      <name val="Arial Narrow"/>
      <family val="2"/>
    </font>
    <font>
      <b/>
      <sz val="14"/>
      <color rgb="FFFF0000"/>
      <name val="Arial Narrow"/>
      <family val="2"/>
    </font>
    <font>
      <b/>
      <sz val="10"/>
      <name val="Arial Black"/>
      <family val="2"/>
    </font>
    <font>
      <b/>
      <sz val="12"/>
      <name val="Arial Black"/>
      <family val="2"/>
    </font>
    <font>
      <b/>
      <sz val="11"/>
      <name val="Arial Black"/>
      <family val="2"/>
    </font>
    <font>
      <sz val="10"/>
      <name val="Arial"/>
      <family val="2"/>
    </font>
    <font>
      <b/>
      <sz val="14"/>
      <color rgb="FF0070C0"/>
      <name val="Arial Narrow"/>
      <family val="2"/>
    </font>
    <font>
      <sz val="16"/>
      <color rgb="FF333333"/>
      <name val="Segoe UI"/>
      <family val="2"/>
    </font>
    <font>
      <b/>
      <sz val="8"/>
      <name val="Arial Narrow"/>
      <family val="2"/>
    </font>
    <font>
      <sz val="10"/>
      <name val="Arial"/>
      <family val="2"/>
    </font>
    <font>
      <b/>
      <sz val="11"/>
      <name val="Arial"/>
      <family val="2"/>
    </font>
    <font>
      <b/>
      <sz val="24"/>
      <name val="Arial"/>
      <family val="2"/>
    </font>
    <font>
      <b/>
      <sz val="22"/>
      <name val="Arial Narrow"/>
      <family val="2"/>
    </font>
    <font>
      <b/>
      <sz val="22"/>
      <color rgb="FF002060"/>
      <name val="Arial Narrow"/>
      <family val="2"/>
    </font>
    <font>
      <sz val="22"/>
      <name val="Arial Narrow"/>
      <family val="2"/>
    </font>
    <font>
      <sz val="22"/>
      <name val="Calibri"/>
      <family val="2"/>
    </font>
    <font>
      <sz val="11"/>
      <name val="Arial Narrow"/>
      <family val="2"/>
    </font>
    <font>
      <b/>
      <sz val="10"/>
      <color theme="1"/>
      <name val="Calibri"/>
      <family val="2"/>
      <scheme val="minor"/>
    </font>
    <font>
      <sz val="9"/>
      <color theme="1"/>
      <name val="Calibri"/>
      <family val="2"/>
      <scheme val="minor"/>
    </font>
    <font>
      <sz val="9"/>
      <color theme="1"/>
      <name val="Arial"/>
      <family val="2"/>
    </font>
    <font>
      <b/>
      <sz val="16"/>
      <name val="Arial"/>
      <family val="2"/>
    </font>
    <font>
      <b/>
      <sz val="16"/>
      <color theme="1"/>
      <name val="Arial"/>
      <family val="2"/>
    </font>
    <font>
      <sz val="16"/>
      <color theme="1"/>
      <name val="Arial"/>
      <family val="2"/>
    </font>
    <font>
      <sz val="16"/>
      <color theme="1"/>
      <name val="Calibri"/>
      <family val="2"/>
      <scheme val="minor"/>
    </font>
    <font>
      <b/>
      <sz val="16"/>
      <color theme="1"/>
      <name val="Calibri"/>
      <family val="2"/>
      <scheme val="minor"/>
    </font>
    <font>
      <b/>
      <sz val="12"/>
      <color theme="1"/>
      <name val="Calibri"/>
      <family val="2"/>
      <scheme val="minor"/>
    </font>
    <font>
      <b/>
      <sz val="12"/>
      <color rgb="FF002060"/>
      <name val="Arial Narrow"/>
      <family val="2"/>
    </font>
    <font>
      <b/>
      <sz val="10"/>
      <color rgb="FF002060"/>
      <name val="Arial Narrow"/>
      <family val="2"/>
    </font>
    <font>
      <b/>
      <sz val="12"/>
      <color rgb="FFFF0000"/>
      <name val="Arial Narrow"/>
      <family val="2"/>
    </font>
  </fonts>
  <fills count="12">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rgb="FF002060"/>
        <bgColor indexed="64"/>
      </patternFill>
    </fill>
    <fill>
      <patternFill patternType="solid">
        <fgColor rgb="FFFF0000"/>
        <bgColor indexed="64"/>
      </patternFill>
    </fill>
    <fill>
      <patternFill patternType="solid">
        <fgColor theme="0" tint="-4.9989318521683403E-2"/>
        <bgColor indexed="64"/>
      </patternFill>
    </fill>
    <fill>
      <patternFill patternType="solid">
        <fgColor theme="5" tint="0.39997558519241921"/>
        <bgColor indexed="64"/>
      </patternFill>
    </fill>
    <fill>
      <patternFill patternType="solid">
        <fgColor theme="0"/>
        <bgColor indexed="64"/>
      </patternFill>
    </fill>
  </fills>
  <borders count="36">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diagonal/>
    </border>
    <border>
      <left/>
      <right style="thin">
        <color auto="1"/>
      </right>
      <top/>
      <bottom/>
      <diagonal/>
    </border>
    <border>
      <left/>
      <right/>
      <top/>
      <bottom style="thin">
        <color auto="1"/>
      </bottom>
      <diagonal/>
    </border>
    <border>
      <left style="thin">
        <color indexed="64"/>
      </left>
      <right style="thin">
        <color indexed="64"/>
      </right>
      <top/>
      <bottom style="thin">
        <color indexed="64"/>
      </bottom>
      <diagonal/>
    </border>
    <border>
      <left/>
      <right style="thin">
        <color indexed="64"/>
      </right>
      <top/>
      <bottom style="thin">
        <color auto="1"/>
      </bottom>
      <diagonal/>
    </border>
    <border>
      <left style="thin">
        <color auto="1"/>
      </left>
      <right/>
      <top/>
      <bottom style="thin">
        <color auto="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style="thin">
        <color indexed="64"/>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s>
  <cellStyleXfs count="121">
    <xf numFmtId="0" fontId="0" fillId="0" borderId="0"/>
    <xf numFmtId="167" fontId="1" fillId="0" borderId="0" applyFont="0" applyFill="0" applyBorder="0" applyAlignment="0" applyProtection="0"/>
    <xf numFmtId="164" fontId="1" fillId="0" borderId="0" applyFon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169" fontId="2" fillId="0" borderId="0" applyFon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165" fontId="1" fillId="0" borderId="0" applyFont="0" applyFill="0" applyBorder="0" applyAlignment="0" applyProtection="0"/>
    <xf numFmtId="9" fontId="1" fillId="0" borderId="0" applyFont="0" applyFill="0" applyBorder="0" applyAlignment="0" applyProtection="0"/>
    <xf numFmtId="0" fontId="2" fillId="0" borderId="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9" fontId="2" fillId="0" borderId="0" applyFont="0" applyFill="0" applyBorder="0" applyAlignment="0" applyProtection="0"/>
    <xf numFmtId="171" fontId="14" fillId="0" borderId="0" applyFont="0" applyFill="0" applyBorder="0" applyAlignment="0" applyProtection="0"/>
    <xf numFmtId="0" fontId="14" fillId="0" borderId="0"/>
    <xf numFmtId="0" fontId="1" fillId="0" borderId="0"/>
    <xf numFmtId="9" fontId="2" fillId="0" borderId="0" applyFont="0" applyFill="0" applyBorder="0" applyAlignment="0" applyProtection="0"/>
    <xf numFmtId="0" fontId="2" fillId="0" borderId="0"/>
    <xf numFmtId="173" fontId="2" fillId="0" borderId="0" applyFont="0" applyFill="0" applyBorder="0" applyAlignment="0" applyProtection="0"/>
    <xf numFmtId="0" fontId="22" fillId="0" borderId="0"/>
    <xf numFmtId="0" fontId="2" fillId="0" borderId="0"/>
    <xf numFmtId="0" fontId="23" fillId="0" borderId="0"/>
    <xf numFmtId="41" fontId="1" fillId="0" borderId="0" applyFont="0" applyFill="0" applyBorder="0" applyAlignment="0" applyProtection="0"/>
    <xf numFmtId="0" fontId="35" fillId="0" borderId="0"/>
    <xf numFmtId="0" fontId="39" fillId="0" borderId="0"/>
    <xf numFmtId="179" fontId="2" fillId="0" borderId="0" applyFont="0" applyFill="0" applyBorder="0" applyAlignment="0" applyProtection="0"/>
  </cellStyleXfs>
  <cellXfs count="434">
    <xf numFmtId="0" fontId="0" fillId="0" borderId="0" xfId="0"/>
    <xf numFmtId="0" fontId="8" fillId="0" borderId="0" xfId="0" applyFont="1" applyFill="1" applyAlignment="1">
      <alignment horizontal="center" vertical="center"/>
    </xf>
    <xf numFmtId="0" fontId="7" fillId="0" borderId="1" xfId="0" applyFont="1" applyFill="1" applyBorder="1" applyAlignment="1">
      <alignment horizontal="left" vertical="center"/>
    </xf>
    <xf numFmtId="164" fontId="9" fillId="0" borderId="0" xfId="0" applyNumberFormat="1" applyFont="1" applyFill="1" applyAlignment="1">
      <alignment horizontal="center" vertical="center"/>
    </xf>
    <xf numFmtId="0" fontId="9" fillId="0" borderId="0" xfId="0" applyFont="1" applyFill="1" applyAlignment="1">
      <alignment horizontal="center" vertical="center"/>
    </xf>
    <xf numFmtId="0" fontId="10" fillId="0" borderId="0" xfId="0" applyFont="1" applyFill="1" applyAlignment="1">
      <alignment horizontal="center" vertical="center"/>
    </xf>
    <xf numFmtId="164" fontId="8" fillId="0" borderId="0" xfId="0" applyNumberFormat="1" applyFont="1" applyFill="1" applyAlignment="1">
      <alignment horizontal="center" vertical="center"/>
    </xf>
    <xf numFmtId="0" fontId="8" fillId="0" borderId="0" xfId="0" applyFont="1" applyFill="1" applyBorder="1" applyAlignment="1">
      <alignment horizontal="center" vertical="center"/>
    </xf>
    <xf numFmtId="0" fontId="8" fillId="0" borderId="0" xfId="0" applyFont="1" applyFill="1" applyBorder="1" applyAlignment="1">
      <alignment horizontal="left" vertical="center" wrapText="1"/>
    </xf>
    <xf numFmtId="166" fontId="8" fillId="0" borderId="0" xfId="0" applyNumberFormat="1" applyFont="1" applyFill="1" applyAlignment="1">
      <alignment horizontal="center" vertical="center"/>
    </xf>
    <xf numFmtId="0" fontId="8" fillId="0" borderId="0" xfId="0" applyFont="1" applyFill="1" applyAlignment="1">
      <alignment horizontal="left" vertical="center" wrapText="1"/>
    </xf>
    <xf numFmtId="0" fontId="8" fillId="0" borderId="10" xfId="0" applyFont="1" applyFill="1" applyBorder="1" applyAlignment="1">
      <alignment horizontal="center" vertical="center"/>
    </xf>
    <xf numFmtId="0" fontId="8" fillId="0" borderId="0" xfId="0" applyFont="1" applyFill="1" applyAlignment="1">
      <alignment horizontal="right" vertical="center"/>
    </xf>
    <xf numFmtId="0" fontId="7" fillId="0" borderId="1"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1" xfId="0" applyFont="1" applyFill="1" applyBorder="1" applyAlignment="1">
      <alignment horizontal="left" vertical="center" wrapText="1"/>
    </xf>
    <xf numFmtId="170" fontId="8" fillId="0" borderId="1" xfId="0" applyNumberFormat="1" applyFont="1" applyFill="1" applyBorder="1" applyAlignment="1">
      <alignment vertical="center"/>
    </xf>
    <xf numFmtId="170" fontId="8" fillId="0" borderId="1" xfId="2" applyNumberFormat="1" applyFont="1" applyFill="1" applyBorder="1" applyAlignment="1">
      <alignment vertical="center"/>
    </xf>
    <xf numFmtId="0" fontId="2" fillId="0" borderId="1" xfId="0" applyFont="1" applyFill="1" applyBorder="1" applyAlignment="1">
      <alignment horizontal="left" vertical="center" wrapText="1"/>
    </xf>
    <xf numFmtId="170" fontId="2" fillId="0" borderId="1" xfId="2" applyNumberFormat="1" applyFont="1" applyFill="1" applyBorder="1" applyAlignment="1">
      <alignment vertical="center"/>
    </xf>
    <xf numFmtId="1" fontId="8" fillId="0" borderId="1" xfId="0" applyNumberFormat="1" applyFont="1" applyFill="1" applyBorder="1" applyAlignment="1">
      <alignment horizontal="center" vertical="center"/>
    </xf>
    <xf numFmtId="0" fontId="7" fillId="0" borderId="1" xfId="0" applyFont="1" applyFill="1" applyBorder="1" applyAlignment="1">
      <alignment horizontal="right" vertical="center" wrapText="1"/>
    </xf>
    <xf numFmtId="170" fontId="7" fillId="0" borderId="1" xfId="0" applyNumberFormat="1" applyFont="1" applyFill="1" applyBorder="1" applyAlignment="1">
      <alignment vertical="center"/>
    </xf>
    <xf numFmtId="0" fontId="11" fillId="0" borderId="1" xfId="0" applyFont="1" applyFill="1" applyBorder="1" applyAlignment="1">
      <alignment horizontal="center" vertical="center"/>
    </xf>
    <xf numFmtId="170" fontId="8" fillId="0" borderId="1" xfId="96" applyNumberFormat="1" applyFont="1" applyFill="1" applyBorder="1" applyAlignment="1">
      <alignment vertical="center"/>
    </xf>
    <xf numFmtId="0" fontId="12" fillId="0" borderId="1" xfId="0" applyFont="1" applyFill="1" applyBorder="1" applyAlignment="1">
      <alignment horizontal="left" vertical="center" wrapText="1"/>
    </xf>
    <xf numFmtId="0" fontId="13" fillId="0" borderId="1" xfId="0" applyFont="1" applyFill="1" applyBorder="1" applyAlignment="1">
      <alignment horizontal="center" vertical="center"/>
    </xf>
    <xf numFmtId="0" fontId="12" fillId="0" borderId="1" xfId="0" applyFont="1" applyFill="1" applyBorder="1" applyAlignment="1">
      <alignment horizontal="center" vertical="center"/>
    </xf>
    <xf numFmtId="0" fontId="12" fillId="0" borderId="2" xfId="0" applyFont="1" applyFill="1" applyBorder="1" applyAlignment="1">
      <alignment horizontal="center" vertical="center"/>
    </xf>
    <xf numFmtId="170" fontId="12" fillId="0" borderId="2" xfId="0" applyNumberFormat="1" applyFont="1" applyFill="1" applyBorder="1" applyAlignment="1">
      <alignment vertical="center"/>
    </xf>
    <xf numFmtId="0" fontId="2" fillId="0" borderId="1" xfId="0" applyFont="1" applyFill="1" applyBorder="1" applyAlignment="1">
      <alignment horizontal="center" vertical="center"/>
    </xf>
    <xf numFmtId="170" fontId="2" fillId="0" borderId="1" xfId="0" applyNumberFormat="1" applyFont="1" applyFill="1" applyBorder="1" applyAlignment="1">
      <alignment vertical="center"/>
    </xf>
    <xf numFmtId="0" fontId="2" fillId="0" borderId="1" xfId="0" applyFont="1" applyFill="1" applyBorder="1" applyAlignment="1">
      <alignment horizontal="left" vertical="center"/>
    </xf>
    <xf numFmtId="1" fontId="2" fillId="0" borderId="1" xfId="0" applyNumberFormat="1" applyFont="1" applyFill="1" applyBorder="1" applyAlignment="1">
      <alignment horizontal="center" vertical="center"/>
    </xf>
    <xf numFmtId="170" fontId="12" fillId="0" borderId="1" xfId="0" applyNumberFormat="1" applyFont="1" applyFill="1" applyBorder="1" applyAlignment="1">
      <alignment vertical="center"/>
    </xf>
    <xf numFmtId="9" fontId="2" fillId="0" borderId="1" xfId="97" applyFont="1" applyFill="1" applyBorder="1" applyAlignment="1">
      <alignment horizontal="center" vertical="center"/>
    </xf>
    <xf numFmtId="170" fontId="12" fillId="0" borderId="1" xfId="1" applyNumberFormat="1" applyFont="1" applyFill="1" applyBorder="1" applyAlignment="1">
      <alignment horizontal="left" vertical="center"/>
    </xf>
    <xf numFmtId="9" fontId="12" fillId="0" borderId="1" xfId="97" applyFont="1" applyFill="1" applyBorder="1" applyAlignment="1">
      <alignment horizontal="center" vertical="center"/>
    </xf>
    <xf numFmtId="170" fontId="12" fillId="0" borderId="3" xfId="1" applyNumberFormat="1" applyFont="1" applyFill="1" applyBorder="1" applyAlignment="1">
      <alignment horizontal="left" vertical="center"/>
    </xf>
    <xf numFmtId="0" fontId="8" fillId="0" borderId="2" xfId="0" applyFont="1" applyFill="1" applyBorder="1" applyAlignment="1">
      <alignment horizontal="center" vertical="center"/>
    </xf>
    <xf numFmtId="0" fontId="12" fillId="0" borderId="1" xfId="0" applyFont="1" applyFill="1" applyBorder="1" applyAlignment="1">
      <alignment horizontal="right" vertical="center" wrapText="1"/>
    </xf>
    <xf numFmtId="0" fontId="7" fillId="0" borderId="1" xfId="0" applyFont="1" applyFill="1" applyBorder="1" applyAlignment="1">
      <alignment vertical="center" wrapText="1"/>
    </xf>
    <xf numFmtId="166" fontId="7" fillId="0" borderId="0" xfId="0" applyNumberFormat="1" applyFont="1" applyFill="1" applyBorder="1" applyAlignment="1">
      <alignment vertical="center" wrapText="1"/>
    </xf>
    <xf numFmtId="49" fontId="8" fillId="0" borderId="1" xfId="0" applyNumberFormat="1" applyFont="1" applyFill="1" applyBorder="1" applyAlignment="1">
      <alignment horizontal="center" vertical="center"/>
    </xf>
    <xf numFmtId="0" fontId="12" fillId="0" borderId="1" xfId="0" applyFont="1" applyFill="1" applyBorder="1" applyAlignment="1">
      <alignment horizontal="right" vertical="center"/>
    </xf>
    <xf numFmtId="3" fontId="2" fillId="0" borderId="1" xfId="98" applyNumberFormat="1" applyFont="1" applyFill="1" applyBorder="1" applyAlignment="1">
      <alignment horizontal="right" vertical="center"/>
    </xf>
    <xf numFmtId="3" fontId="12" fillId="0" borderId="1" xfId="98" applyNumberFormat="1" applyFont="1" applyFill="1" applyBorder="1" applyAlignment="1">
      <alignment horizontal="left" vertical="center"/>
    </xf>
    <xf numFmtId="9" fontId="12" fillId="0" borderId="4" xfId="97" applyFont="1" applyFill="1" applyBorder="1" applyAlignment="1">
      <alignment horizontal="center" vertical="center"/>
    </xf>
    <xf numFmtId="0" fontId="0" fillId="0" borderId="0" xfId="0" applyBorder="1"/>
    <xf numFmtId="0" fontId="2" fillId="0" borderId="0" xfId="0" applyFont="1" applyBorder="1" applyAlignment="1">
      <alignment horizontal="center"/>
    </xf>
    <xf numFmtId="0" fontId="0" fillId="0" borderId="0" xfId="0" applyFill="1" applyBorder="1" applyAlignment="1">
      <alignment horizontal="center"/>
    </xf>
    <xf numFmtId="0" fontId="0" fillId="3" borderId="1" xfId="0" applyFill="1" applyBorder="1" applyAlignment="1">
      <alignment horizontal="center"/>
    </xf>
    <xf numFmtId="0" fontId="0" fillId="0" borderId="0" xfId="0" applyFill="1" applyBorder="1" applyAlignment="1">
      <alignment horizontal="center" vertical="center"/>
    </xf>
    <xf numFmtId="0" fontId="2" fillId="3" borderId="1" xfId="0" applyFont="1" applyFill="1" applyBorder="1" applyAlignment="1">
      <alignment horizontal="center" vertical="center" wrapText="1"/>
    </xf>
    <xf numFmtId="0" fontId="0" fillId="0" borderId="0" xfId="0" applyBorder="1" applyAlignment="1"/>
    <xf numFmtId="0" fontId="0" fillId="0" borderId="0" xfId="0" applyBorder="1" applyAlignment="1">
      <alignment horizontal="center"/>
    </xf>
    <xf numFmtId="0" fontId="2" fillId="0" borderId="0" xfId="0" applyFont="1" applyBorder="1"/>
    <xf numFmtId="3" fontId="0" fillId="0" borderId="1" xfId="0" applyNumberFormat="1" applyBorder="1"/>
    <xf numFmtId="0" fontId="2" fillId="0" borderId="1" xfId="0" applyNumberFormat="1" applyFont="1" applyBorder="1" applyAlignment="1">
      <alignment horizontal="center"/>
    </xf>
    <xf numFmtId="0" fontId="2" fillId="0" borderId="14" xfId="0" applyFont="1" applyBorder="1"/>
    <xf numFmtId="0" fontId="0" fillId="0" borderId="15" xfId="0" applyBorder="1"/>
    <xf numFmtId="0" fontId="0" fillId="0" borderId="16" xfId="0" applyBorder="1"/>
    <xf numFmtId="0" fontId="0" fillId="0" borderId="9" xfId="0" applyBorder="1"/>
    <xf numFmtId="0" fontId="2" fillId="2" borderId="16" xfId="0" applyFont="1" applyFill="1" applyBorder="1" applyAlignment="1">
      <alignment horizontal="center" vertical="center"/>
    </xf>
    <xf numFmtId="4" fontId="0" fillId="0" borderId="0" xfId="0" applyNumberFormat="1" applyFill="1" applyBorder="1"/>
    <xf numFmtId="0" fontId="2" fillId="0" borderId="9" xfId="0" applyFont="1" applyBorder="1" applyAlignment="1">
      <alignment horizontal="center"/>
    </xf>
    <xf numFmtId="0" fontId="2" fillId="0" borderId="16" xfId="0" applyFont="1" applyBorder="1"/>
    <xf numFmtId="9" fontId="0" fillId="0" borderId="0" xfId="111" applyFont="1" applyBorder="1"/>
    <xf numFmtId="0" fontId="0" fillId="0" borderId="9" xfId="0" applyFill="1" applyBorder="1"/>
    <xf numFmtId="0" fontId="0" fillId="0" borderId="13" xfId="0" applyBorder="1"/>
    <xf numFmtId="0" fontId="0" fillId="0" borderId="12" xfId="0" applyBorder="1"/>
    <xf numFmtId="0" fontId="2" fillId="2" borderId="13" xfId="0" applyFont="1" applyFill="1" applyBorder="1" applyAlignment="1">
      <alignment horizontal="center" vertical="center"/>
    </xf>
    <xf numFmtId="3" fontId="0" fillId="4" borderId="10" xfId="0" applyNumberFormat="1" applyFill="1" applyBorder="1"/>
    <xf numFmtId="0" fontId="0" fillId="0" borderId="0" xfId="0" applyFill="1" applyBorder="1"/>
    <xf numFmtId="0" fontId="0" fillId="0" borderId="16" xfId="0" applyFill="1" applyBorder="1"/>
    <xf numFmtId="0" fontId="0" fillId="0" borderId="12" xfId="0" applyFill="1" applyBorder="1"/>
    <xf numFmtId="0" fontId="0" fillId="0" borderId="14" xfId="0" applyFill="1" applyBorder="1"/>
    <xf numFmtId="0" fontId="0" fillId="0" borderId="8" xfId="0" applyFill="1" applyBorder="1" applyAlignment="1">
      <alignment horizontal="center"/>
    </xf>
    <xf numFmtId="0" fontId="0" fillId="0" borderId="15" xfId="0" applyFill="1" applyBorder="1"/>
    <xf numFmtId="0" fontId="16" fillId="0" borderId="0" xfId="0" applyFont="1" applyFill="1" applyBorder="1"/>
    <xf numFmtId="168" fontId="0" fillId="0" borderId="0" xfId="1" applyNumberFormat="1" applyFont="1" applyBorder="1" applyAlignment="1">
      <alignment horizontal="center"/>
    </xf>
    <xf numFmtId="168" fontId="16" fillId="0" borderId="0" xfId="1" applyNumberFormat="1" applyFont="1" applyFill="1" applyBorder="1" applyAlignment="1">
      <alignment horizontal="center"/>
    </xf>
    <xf numFmtId="168" fontId="2" fillId="0" borderId="0" xfId="1" applyNumberFormat="1" applyFont="1" applyBorder="1" applyAlignment="1">
      <alignment horizontal="center" vertical="center" wrapText="1"/>
    </xf>
    <xf numFmtId="168" fontId="2" fillId="0" borderId="0" xfId="1" applyNumberFormat="1" applyFont="1" applyFill="1" applyBorder="1" applyAlignment="1">
      <alignment horizontal="center" vertical="center" wrapText="1"/>
    </xf>
    <xf numFmtId="0" fontId="6" fillId="0" borderId="0" xfId="112" applyFont="1" applyFill="1" applyAlignment="1">
      <alignment vertical="center"/>
    </xf>
    <xf numFmtId="0" fontId="17" fillId="0" borderId="0" xfId="112" applyFont="1" applyFill="1" applyAlignment="1">
      <alignment vertical="center"/>
    </xf>
    <xf numFmtId="0" fontId="2" fillId="0" borderId="0" xfId="112" applyFont="1" applyFill="1" applyAlignment="1">
      <alignment vertical="center"/>
    </xf>
    <xf numFmtId="0" fontId="18" fillId="0" borderId="0" xfId="112" applyFont="1" applyFill="1" applyAlignment="1">
      <alignment vertical="center"/>
    </xf>
    <xf numFmtId="0" fontId="6" fillId="0" borderId="0" xfId="112" applyFont="1" applyFill="1" applyBorder="1" applyAlignment="1">
      <alignment vertical="center"/>
    </xf>
    <xf numFmtId="0" fontId="6" fillId="0" borderId="10" xfId="112" applyFont="1" applyFill="1" applyBorder="1" applyAlignment="1">
      <alignment vertical="center"/>
    </xf>
    <xf numFmtId="0" fontId="17" fillId="0" borderId="0" xfId="112" applyFont="1" applyFill="1"/>
    <xf numFmtId="0" fontId="17" fillId="0" borderId="0" xfId="112" applyFont="1" applyBorder="1" applyAlignment="1">
      <alignment horizontal="justify" vertical="justify"/>
    </xf>
    <xf numFmtId="0" fontId="18" fillId="0" borderId="0" xfId="112" applyFont="1" applyFill="1" applyAlignment="1">
      <alignment horizontal="center" vertical="center"/>
    </xf>
    <xf numFmtId="0" fontId="17" fillId="0" borderId="0" xfId="112" applyFont="1" applyFill="1" applyAlignment="1">
      <alignment horizontal="center" vertical="center"/>
    </xf>
    <xf numFmtId="0" fontId="17" fillId="0" borderId="0" xfId="112" applyFont="1" applyFill="1" applyAlignment="1">
      <alignment horizontal="justify" vertical="justify"/>
    </xf>
    <xf numFmtId="0" fontId="19" fillId="0" borderId="0" xfId="112" applyFont="1" applyFill="1" applyAlignment="1">
      <alignment horizontal="justify" vertical="justify"/>
    </xf>
    <xf numFmtId="0" fontId="18" fillId="0" borderId="0" xfId="112" applyFont="1" applyFill="1" applyAlignment="1">
      <alignment horizontal="justify" vertical="justify"/>
    </xf>
    <xf numFmtId="0" fontId="18" fillId="0" borderId="0" xfId="112" applyFont="1" applyFill="1" applyBorder="1" applyAlignment="1">
      <alignment horizontal="left" vertical="top"/>
    </xf>
    <xf numFmtId="0" fontId="16" fillId="0" borderId="0" xfId="112" applyFont="1" applyFill="1"/>
    <xf numFmtId="0" fontId="18" fillId="0" borderId="0" xfId="112" applyFont="1" applyFill="1"/>
    <xf numFmtId="9" fontId="5" fillId="0" borderId="0" xfId="111" applyFont="1" applyBorder="1"/>
    <xf numFmtId="3" fontId="0" fillId="0" borderId="0" xfId="0" applyNumberFormat="1" applyBorder="1"/>
    <xf numFmtId="0" fontId="0" fillId="0" borderId="18" xfId="0" applyBorder="1" applyAlignment="1">
      <alignment horizontal="center"/>
    </xf>
    <xf numFmtId="9" fontId="0" fillId="0" borderId="18" xfId="111" applyFont="1" applyBorder="1"/>
    <xf numFmtId="174" fontId="0" fillId="0" borderId="1" xfId="1" applyNumberFormat="1" applyFont="1" applyBorder="1"/>
    <xf numFmtId="3" fontId="0" fillId="0" borderId="18" xfId="0" applyNumberFormat="1" applyBorder="1"/>
    <xf numFmtId="9" fontId="15" fillId="0" borderId="16" xfId="97" applyFont="1" applyFill="1" applyBorder="1"/>
    <xf numFmtId="0" fontId="5" fillId="0" borderId="21" xfId="110" applyNumberFormat="1" applyFont="1" applyBorder="1" applyAlignment="1">
      <alignment horizontal="center" vertical="center"/>
    </xf>
    <xf numFmtId="170" fontId="25" fillId="7" borderId="21" xfId="110" applyNumberFormat="1" applyFont="1" applyFill="1" applyBorder="1" applyAlignment="1">
      <alignment horizontal="right" vertical="center"/>
    </xf>
    <xf numFmtId="0" fontId="5" fillId="0" borderId="21" xfId="110" applyFont="1" applyBorder="1" applyAlignment="1">
      <alignment horizontal="center" vertical="center"/>
    </xf>
    <xf numFmtId="0" fontId="8" fillId="0" borderId="25" xfId="0" applyFont="1" applyFill="1" applyBorder="1" applyAlignment="1">
      <alignment horizontal="center" vertical="center"/>
    </xf>
    <xf numFmtId="0" fontId="8" fillId="0" borderId="25" xfId="0" applyFont="1" applyFill="1" applyBorder="1" applyAlignment="1">
      <alignment horizontal="left" vertical="center" wrapText="1"/>
    </xf>
    <xf numFmtId="176" fontId="8" fillId="0" borderId="25" xfId="117" applyNumberFormat="1" applyFont="1" applyFill="1" applyBorder="1" applyAlignment="1">
      <alignment horizontal="center" vertical="center"/>
    </xf>
    <xf numFmtId="170" fontId="8" fillId="0" borderId="25" xfId="0" applyNumberFormat="1" applyFont="1" applyFill="1" applyBorder="1" applyAlignment="1">
      <alignment vertical="center"/>
    </xf>
    <xf numFmtId="0" fontId="18" fillId="0" borderId="25" xfId="112" applyFont="1" applyFill="1" applyBorder="1" applyAlignment="1">
      <alignment horizontal="center" vertical="center"/>
    </xf>
    <xf numFmtId="0" fontId="18" fillId="0" borderId="25" xfId="112" applyFont="1" applyFill="1" applyBorder="1" applyAlignment="1">
      <alignment horizontal="center" vertical="center" wrapText="1"/>
    </xf>
    <xf numFmtId="172" fontId="18" fillId="0" borderId="25" xfId="112" applyNumberFormat="1" applyFont="1" applyFill="1" applyBorder="1" applyAlignment="1">
      <alignment horizontal="center" vertical="center" wrapText="1"/>
    </xf>
    <xf numFmtId="0" fontId="19" fillId="0" borderId="19" xfId="112" applyFont="1" applyFill="1" applyBorder="1" applyAlignment="1">
      <alignment horizontal="center" vertical="center"/>
    </xf>
    <xf numFmtId="0" fontId="6" fillId="0" borderId="0" xfId="112" applyFont="1" applyFill="1" applyBorder="1" applyAlignment="1">
      <alignment vertical="center" wrapText="1"/>
    </xf>
    <xf numFmtId="0" fontId="7" fillId="0" borderId="19" xfId="0" applyFont="1" applyFill="1" applyBorder="1" applyAlignment="1">
      <alignment horizontal="center" vertical="center"/>
    </xf>
    <xf numFmtId="0" fontId="7" fillId="0" borderId="11" xfId="0" applyFont="1" applyFill="1" applyBorder="1" applyAlignment="1">
      <alignment horizontal="center" vertical="center"/>
    </xf>
    <xf numFmtId="0" fontId="7" fillId="0" borderId="25" xfId="0" applyFont="1" applyFill="1" applyBorder="1" applyAlignment="1">
      <alignment horizontal="left" vertical="center"/>
    </xf>
    <xf numFmtId="170" fontId="7" fillId="0" borderId="25" xfId="0" applyNumberFormat="1" applyFont="1" applyFill="1" applyBorder="1" applyAlignment="1">
      <alignment vertical="center"/>
    </xf>
    <xf numFmtId="0" fontId="7" fillId="0" borderId="25" xfId="0" applyFont="1" applyFill="1" applyBorder="1" applyAlignment="1">
      <alignment horizontal="center" vertical="center"/>
    </xf>
    <xf numFmtId="0" fontId="7" fillId="0" borderId="0" xfId="0" applyFont="1" applyFill="1" applyAlignment="1">
      <alignment horizontal="center" vertical="center"/>
    </xf>
    <xf numFmtId="3" fontId="2" fillId="0" borderId="25" xfId="98" applyNumberFormat="1" applyFont="1" applyFill="1" applyBorder="1" applyAlignment="1">
      <alignment horizontal="right" vertical="center"/>
    </xf>
    <xf numFmtId="10" fontId="2" fillId="0" borderId="25" xfId="97" applyNumberFormat="1" applyFont="1" applyFill="1" applyBorder="1" applyAlignment="1">
      <alignment horizontal="center" vertical="center"/>
    </xf>
    <xf numFmtId="10" fontId="8" fillId="0" borderId="25" xfId="97" applyNumberFormat="1" applyFont="1" applyFill="1" applyBorder="1" applyAlignment="1">
      <alignment horizontal="center" vertical="center"/>
    </xf>
    <xf numFmtId="170" fontId="12" fillId="0" borderId="25" xfId="1" applyNumberFormat="1" applyFont="1" applyFill="1" applyBorder="1" applyAlignment="1">
      <alignment horizontal="left" vertical="center"/>
    </xf>
    <xf numFmtId="10" fontId="12" fillId="0" borderId="25" xfId="97" applyNumberFormat="1" applyFont="1" applyFill="1" applyBorder="1" applyAlignment="1">
      <alignment horizontal="center" vertical="center"/>
    </xf>
    <xf numFmtId="3" fontId="12" fillId="0" borderId="25" xfId="98" applyNumberFormat="1" applyFont="1" applyFill="1" applyBorder="1" applyAlignment="1">
      <alignment horizontal="left" vertical="center"/>
    </xf>
    <xf numFmtId="10" fontId="12" fillId="0" borderId="19" xfId="97" applyNumberFormat="1" applyFont="1" applyFill="1" applyBorder="1" applyAlignment="1">
      <alignment horizontal="center" vertical="center"/>
    </xf>
    <xf numFmtId="170" fontId="12" fillId="0" borderId="26" xfId="1" applyNumberFormat="1" applyFont="1" applyFill="1" applyBorder="1" applyAlignment="1">
      <alignment horizontal="left" vertical="center"/>
    </xf>
    <xf numFmtId="9" fontId="8" fillId="0" borderId="25" xfId="97" applyFont="1" applyFill="1" applyBorder="1" applyAlignment="1">
      <alignment vertical="center"/>
    </xf>
    <xf numFmtId="0" fontId="7" fillId="0" borderId="25" xfId="0" applyFont="1" applyFill="1" applyBorder="1" applyAlignment="1">
      <alignment vertical="center"/>
    </xf>
    <xf numFmtId="10" fontId="7" fillId="0" borderId="25" xfId="97" applyNumberFormat="1" applyFont="1" applyFill="1" applyBorder="1" applyAlignment="1">
      <alignment vertical="center"/>
    </xf>
    <xf numFmtId="0" fontId="19" fillId="0" borderId="25" xfId="112" applyFont="1" applyFill="1" applyBorder="1" applyAlignment="1">
      <alignment horizontal="center" vertical="center"/>
    </xf>
    <xf numFmtId="0" fontId="19" fillId="0" borderId="25" xfId="112" applyFont="1" applyFill="1" applyBorder="1" applyAlignment="1">
      <alignment horizontal="center" vertical="center" wrapText="1"/>
    </xf>
    <xf numFmtId="0" fontId="19" fillId="5" borderId="25" xfId="112" applyFont="1" applyFill="1" applyBorder="1" applyAlignment="1">
      <alignment horizontal="justify" vertical="center"/>
    </xf>
    <xf numFmtId="0" fontId="19" fillId="5" borderId="25" xfId="112" applyFont="1" applyFill="1" applyBorder="1" applyAlignment="1">
      <alignment horizontal="center" vertical="center" wrapText="1"/>
    </xf>
    <xf numFmtId="0" fontId="16" fillId="6" borderId="25" xfId="112" applyFont="1" applyFill="1" applyBorder="1" applyAlignment="1">
      <alignment horizontal="justify" vertical="center" wrapText="1"/>
    </xf>
    <xf numFmtId="0" fontId="16" fillId="6" borderId="25" xfId="112" applyFont="1" applyFill="1" applyBorder="1" applyAlignment="1">
      <alignment horizontal="left" vertical="center" wrapText="1"/>
    </xf>
    <xf numFmtId="169" fontId="18" fillId="0" borderId="25" xfId="113" applyNumberFormat="1" applyFont="1" applyFill="1" applyBorder="1" applyAlignment="1">
      <alignment horizontal="center" vertical="center" wrapText="1"/>
    </xf>
    <xf numFmtId="0" fontId="16" fillId="6" borderId="25" xfId="0" applyFont="1" applyFill="1" applyBorder="1" applyAlignment="1">
      <alignment horizontal="justify" vertical="center" wrapText="1"/>
    </xf>
    <xf numFmtId="0" fontId="18" fillId="0" borderId="25" xfId="0" applyFont="1" applyFill="1" applyBorder="1" applyAlignment="1">
      <alignment horizontal="center" vertical="center"/>
    </xf>
    <xf numFmtId="0" fontId="19" fillId="5" borderId="25" xfId="112" applyFont="1" applyFill="1" applyBorder="1" applyAlignment="1">
      <alignment horizontal="left" vertical="center"/>
    </xf>
    <xf numFmtId="0" fontId="24" fillId="5" borderId="25" xfId="112" applyFont="1" applyFill="1" applyBorder="1" applyAlignment="1">
      <alignment horizontal="center" vertical="justify"/>
    </xf>
    <xf numFmtId="0" fontId="20" fillId="0" borderId="17" xfId="112" applyFont="1" applyFill="1" applyBorder="1" applyAlignment="1">
      <alignment horizontal="center" vertical="center"/>
    </xf>
    <xf numFmtId="0" fontId="17" fillId="6" borderId="25" xfId="112" applyFont="1" applyFill="1" applyBorder="1" applyAlignment="1">
      <alignment horizontal="left" vertical="center" wrapText="1"/>
    </xf>
    <xf numFmtId="0" fontId="16" fillId="0" borderId="0" xfId="112" applyFont="1" applyFill="1" applyAlignment="1">
      <alignment horizontal="center" vertical="center"/>
    </xf>
    <xf numFmtId="0" fontId="18" fillId="0" borderId="0" xfId="112" applyFont="1" applyFill="1" applyAlignment="1">
      <alignment horizontal="right" vertical="justify"/>
    </xf>
    <xf numFmtId="172" fontId="18" fillId="0" borderId="0" xfId="112" applyNumberFormat="1" applyFont="1" applyFill="1" applyAlignment="1">
      <alignment horizontal="center" vertical="center"/>
    </xf>
    <xf numFmtId="172" fontId="18" fillId="0" borderId="0" xfId="112" applyNumberFormat="1" applyFont="1" applyFill="1" applyAlignment="1">
      <alignment horizontal="justify" vertical="justify"/>
    </xf>
    <xf numFmtId="177" fontId="16" fillId="0" borderId="0" xfId="112" applyNumberFormat="1" applyFont="1" applyFill="1" applyAlignment="1">
      <alignment horizontal="center" vertical="center"/>
    </xf>
    <xf numFmtId="177" fontId="18" fillId="0" borderId="0" xfId="112" applyNumberFormat="1" applyFont="1" applyFill="1" applyAlignment="1">
      <alignment horizontal="center" vertical="center"/>
    </xf>
    <xf numFmtId="0" fontId="29" fillId="0" borderId="0" xfId="112" applyFont="1" applyFill="1" applyAlignment="1">
      <alignment horizontal="center" vertical="center"/>
    </xf>
    <xf numFmtId="1" fontId="29" fillId="0" borderId="0" xfId="112" applyNumberFormat="1" applyFont="1" applyFill="1" applyAlignment="1">
      <alignment horizontal="center" vertical="center"/>
    </xf>
    <xf numFmtId="177" fontId="16" fillId="0" borderId="0" xfId="112" applyNumberFormat="1" applyFont="1" applyFill="1" applyAlignment="1">
      <alignment horizontal="justify" vertical="justify"/>
    </xf>
    <xf numFmtId="0" fontId="16" fillId="0" borderId="0" xfId="112" applyFont="1" applyFill="1" applyAlignment="1">
      <alignment horizontal="justify" vertical="justify"/>
    </xf>
    <xf numFmtId="0" fontId="16" fillId="0" borderId="0" xfId="112" applyFont="1" applyFill="1" applyAlignment="1">
      <alignment vertical="center"/>
    </xf>
    <xf numFmtId="172" fontId="16" fillId="0" borderId="0" xfId="112" applyNumberFormat="1" applyFont="1" applyFill="1" applyAlignment="1">
      <alignment horizontal="justify" vertical="justify"/>
    </xf>
    <xf numFmtId="172" fontId="18" fillId="0" borderId="25" xfId="112" applyNumberFormat="1" applyFont="1" applyFill="1" applyBorder="1" applyAlignment="1">
      <alignment horizontal="center" vertical="justify"/>
    </xf>
    <xf numFmtId="0" fontId="29" fillId="0" borderId="25" xfId="112" applyFont="1" applyFill="1" applyBorder="1" applyAlignment="1">
      <alignment horizontal="center" vertical="center"/>
    </xf>
    <xf numFmtId="172" fontId="30" fillId="0" borderId="25" xfId="112" applyNumberFormat="1" applyFont="1" applyFill="1" applyBorder="1" applyAlignment="1">
      <alignment horizontal="center" vertical="center"/>
    </xf>
    <xf numFmtId="0" fontId="18" fillId="0" borderId="25" xfId="112" applyFont="1" applyFill="1" applyBorder="1" applyAlignment="1">
      <alignment vertical="center"/>
    </xf>
    <xf numFmtId="0" fontId="30" fillId="0" borderId="25" xfId="112" applyNumberFormat="1" applyFont="1" applyFill="1" applyBorder="1" applyAlignment="1">
      <alignment horizontal="center" vertical="center"/>
    </xf>
    <xf numFmtId="0" fontId="18" fillId="0" borderId="25" xfId="112" applyFont="1" applyFill="1" applyBorder="1" applyAlignment="1">
      <alignment horizontal="left" vertical="center"/>
    </xf>
    <xf numFmtId="0" fontId="30" fillId="0" borderId="25" xfId="112" applyFont="1" applyFill="1" applyBorder="1" applyAlignment="1">
      <alignment horizontal="center" vertical="center"/>
    </xf>
    <xf numFmtId="0" fontId="16" fillId="0" borderId="0" xfId="112" applyFont="1" applyFill="1" applyAlignment="1">
      <alignment horizontal="left" vertical="center"/>
    </xf>
    <xf numFmtId="0" fontId="30" fillId="0" borderId="0" xfId="112" applyFont="1" applyFill="1" applyAlignment="1">
      <alignment horizontal="justify" vertical="justify"/>
    </xf>
    <xf numFmtId="2" fontId="31" fillId="0" borderId="25" xfId="112" applyNumberFormat="1" applyFont="1" applyFill="1" applyBorder="1" applyAlignment="1">
      <alignment horizontal="center" vertical="center"/>
    </xf>
    <xf numFmtId="2" fontId="29" fillId="0" borderId="25" xfId="112" applyNumberFormat="1" applyFont="1" applyFill="1" applyBorder="1" applyAlignment="1">
      <alignment horizontal="center" vertical="center"/>
    </xf>
    <xf numFmtId="0" fontId="32" fillId="0" borderId="0" xfId="112" applyFont="1" applyFill="1" applyAlignment="1">
      <alignment vertical="center"/>
    </xf>
    <xf numFmtId="0" fontId="33" fillId="0" borderId="0" xfId="112" applyFont="1" applyFill="1" applyAlignment="1">
      <alignment vertical="justify"/>
    </xf>
    <xf numFmtId="0" fontId="2" fillId="0" borderId="0" xfId="112"/>
    <xf numFmtId="0" fontId="33" fillId="0" borderId="0" xfId="112" applyFont="1" applyFill="1" applyAlignment="1">
      <alignment vertical="center"/>
    </xf>
    <xf numFmtId="0" fontId="2" fillId="0" borderId="0" xfId="112" applyAlignment="1">
      <alignment vertical="center"/>
    </xf>
    <xf numFmtId="0" fontId="18" fillId="0" borderId="0" xfId="112" applyFont="1" applyFill="1" applyAlignment="1">
      <alignment vertical="justify"/>
    </xf>
    <xf numFmtId="0" fontId="34" fillId="0" borderId="0" xfId="112" applyFont="1" applyFill="1" applyAlignment="1">
      <alignment vertical="center"/>
    </xf>
    <xf numFmtId="0" fontId="34" fillId="0" borderId="0" xfId="112" applyFont="1" applyFill="1" applyAlignment="1">
      <alignment vertical="justify"/>
    </xf>
    <xf numFmtId="0" fontId="20" fillId="0" borderId="0" xfId="112" applyFont="1" applyFill="1" applyBorder="1" applyAlignment="1">
      <alignment vertical="center" wrapText="1"/>
    </xf>
    <xf numFmtId="0" fontId="19" fillId="0" borderId="10" xfId="112" applyFont="1" applyFill="1" applyBorder="1" applyAlignment="1">
      <alignment vertical="center"/>
    </xf>
    <xf numFmtId="0" fontId="19" fillId="0" borderId="10" xfId="112" applyFont="1" applyFill="1" applyBorder="1" applyAlignment="1">
      <alignment vertical="justify"/>
    </xf>
    <xf numFmtId="0" fontId="2" fillId="0" borderId="0" xfId="112" applyBorder="1"/>
    <xf numFmtId="0" fontId="17" fillId="0" borderId="25" xfId="112" applyFont="1" applyFill="1" applyBorder="1" applyAlignment="1">
      <alignment horizontal="center" vertical="center"/>
    </xf>
    <xf numFmtId="0" fontId="17" fillId="0" borderId="25" xfId="112" applyFont="1" applyFill="1" applyBorder="1" applyAlignment="1">
      <alignment horizontal="justify" vertical="justify"/>
    </xf>
    <xf numFmtId="0" fontId="19" fillId="0" borderId="20" xfId="112" applyFont="1" applyFill="1" applyBorder="1" applyAlignment="1">
      <alignment vertical="center"/>
    </xf>
    <xf numFmtId="0" fontId="18" fillId="0" borderId="0" xfId="112" applyFont="1" applyFill="1" applyBorder="1" applyAlignment="1">
      <alignment horizontal="left" vertical="center"/>
    </xf>
    <xf numFmtId="0" fontId="16" fillId="0" borderId="0" xfId="112" applyFont="1" applyFill="1" applyAlignment="1">
      <alignment horizontal="justify" vertical="center"/>
    </xf>
    <xf numFmtId="0" fontId="16" fillId="0" borderId="0" xfId="112" applyFont="1"/>
    <xf numFmtId="0" fontId="20" fillId="0" borderId="0" xfId="112" applyFont="1" applyFill="1" applyBorder="1" applyAlignment="1">
      <alignment vertical="center" wrapText="1"/>
    </xf>
    <xf numFmtId="0" fontId="7" fillId="0" borderId="25" xfId="0" applyFont="1" applyFill="1" applyBorder="1" applyAlignment="1">
      <alignment horizontal="center" vertical="center"/>
    </xf>
    <xf numFmtId="0" fontId="7" fillId="0" borderId="19" xfId="0" applyFont="1" applyFill="1" applyBorder="1" applyAlignment="1">
      <alignment horizontal="center" vertical="center"/>
    </xf>
    <xf numFmtId="0" fontId="7" fillId="0" borderId="11" xfId="0" applyFont="1" applyFill="1" applyBorder="1" applyAlignment="1">
      <alignment horizontal="center" vertical="center"/>
    </xf>
    <xf numFmtId="0" fontId="8" fillId="0" borderId="18" xfId="0" applyFont="1" applyFill="1" applyBorder="1" applyAlignment="1">
      <alignment horizontal="center" vertical="center"/>
    </xf>
    <xf numFmtId="0" fontId="28" fillId="0" borderId="18" xfId="0" applyFont="1" applyFill="1" applyBorder="1" applyAlignment="1">
      <alignment horizontal="left" vertical="center" wrapText="1"/>
    </xf>
    <xf numFmtId="176" fontId="8" fillId="0" borderId="18" xfId="117" applyNumberFormat="1" applyFont="1" applyFill="1" applyBorder="1" applyAlignment="1">
      <alignment horizontal="center" vertical="center"/>
    </xf>
    <xf numFmtId="170" fontId="8" fillId="0" borderId="18" xfId="2" applyNumberFormat="1" applyFont="1" applyFill="1" applyBorder="1" applyAlignment="1">
      <alignment vertical="center"/>
    </xf>
    <xf numFmtId="170" fontId="8" fillId="0" borderId="18" xfId="0" applyNumberFormat="1" applyFont="1" applyFill="1" applyBorder="1" applyAlignment="1">
      <alignment vertical="center"/>
    </xf>
    <xf numFmtId="0" fontId="5" fillId="0" borderId="27" xfId="110" applyNumberFormat="1" applyFont="1" applyBorder="1" applyAlignment="1">
      <alignment horizontal="center" vertical="center"/>
    </xf>
    <xf numFmtId="178" fontId="8" fillId="0" borderId="25" xfId="96" applyNumberFormat="1" applyFont="1" applyFill="1" applyBorder="1" applyAlignment="1">
      <alignment vertical="center"/>
    </xf>
    <xf numFmtId="0" fontId="8" fillId="0" borderId="25" xfId="97" applyNumberFormat="1" applyFont="1" applyFill="1" applyBorder="1" applyAlignment="1">
      <alignment vertical="center"/>
    </xf>
    <xf numFmtId="172" fontId="36" fillId="0" borderId="25" xfId="112" applyNumberFormat="1" applyFont="1" applyFill="1" applyBorder="1" applyAlignment="1">
      <alignment horizontal="center" vertical="justify"/>
    </xf>
    <xf numFmtId="0" fontId="20" fillId="0" borderId="19" xfId="112" applyFont="1" applyFill="1" applyBorder="1" applyAlignment="1">
      <alignment horizontal="center" vertical="center"/>
    </xf>
    <xf numFmtId="0" fontId="19" fillId="0" borderId="25" xfId="112" applyFont="1" applyFill="1" applyBorder="1" applyAlignment="1">
      <alignment horizontal="center" vertical="center"/>
    </xf>
    <xf numFmtId="0" fontId="20" fillId="0" borderId="0" xfId="112" applyFont="1" applyFill="1" applyBorder="1" applyAlignment="1">
      <alignment vertical="center" wrapText="1"/>
    </xf>
    <xf numFmtId="0" fontId="7" fillId="0" borderId="25" xfId="0" applyFont="1" applyFill="1" applyBorder="1" applyAlignment="1">
      <alignment horizontal="center" vertical="center"/>
    </xf>
    <xf numFmtId="0" fontId="7" fillId="0" borderId="19" xfId="0" applyFont="1" applyFill="1" applyBorder="1" applyAlignment="1">
      <alignment horizontal="center" vertical="center"/>
    </xf>
    <xf numFmtId="0" fontId="7" fillId="0" borderId="11" xfId="0" applyFont="1" applyFill="1" applyBorder="1" applyAlignment="1">
      <alignment horizontal="center" vertical="center"/>
    </xf>
    <xf numFmtId="0" fontId="20" fillId="0" borderId="19" xfId="112" applyFont="1" applyFill="1" applyBorder="1" applyAlignment="1">
      <alignment vertical="center"/>
    </xf>
    <xf numFmtId="0" fontId="20" fillId="0" borderId="17" xfId="112" applyFont="1" applyFill="1" applyBorder="1" applyAlignment="1">
      <alignment vertical="center"/>
    </xf>
    <xf numFmtId="0" fontId="20" fillId="0" borderId="11" xfId="112" applyFont="1" applyFill="1" applyBorder="1" applyAlignment="1">
      <alignment vertical="center"/>
    </xf>
    <xf numFmtId="0" fontId="37" fillId="0" borderId="0" xfId="0" applyFont="1"/>
    <xf numFmtId="0" fontId="29" fillId="2" borderId="18" xfId="112" applyFont="1" applyFill="1" applyBorder="1" applyAlignment="1">
      <alignment horizontal="center" vertical="center"/>
    </xf>
    <xf numFmtId="172" fontId="29" fillId="0" borderId="25" xfId="112" applyNumberFormat="1" applyFont="1" applyFill="1" applyBorder="1" applyAlignment="1">
      <alignment horizontal="center" vertical="justify"/>
    </xf>
    <xf numFmtId="0" fontId="6" fillId="0" borderId="0" xfId="112" applyFont="1" applyFill="1" applyBorder="1" applyAlignment="1">
      <alignment vertical="center" wrapText="1"/>
    </xf>
    <xf numFmtId="0" fontId="20" fillId="0" borderId="0" xfId="112" applyFont="1" applyFill="1" applyBorder="1" applyAlignment="1">
      <alignment vertical="center" wrapText="1"/>
    </xf>
    <xf numFmtId="0" fontId="20" fillId="0" borderId="0" xfId="112" applyFont="1" applyFill="1" applyBorder="1" applyAlignment="1">
      <alignment vertical="center" wrapText="1"/>
    </xf>
    <xf numFmtId="0" fontId="19" fillId="0" borderId="28" xfId="112" applyFont="1" applyFill="1" applyBorder="1" applyAlignment="1">
      <alignment horizontal="center" vertical="center"/>
    </xf>
    <xf numFmtId="0" fontId="17" fillId="0" borderId="29" xfId="112" applyFont="1" applyFill="1" applyBorder="1" applyAlignment="1">
      <alignment horizontal="left" vertical="center" wrapText="1"/>
    </xf>
    <xf numFmtId="0" fontId="17" fillId="0" borderId="32" xfId="112" applyFont="1" applyFill="1" applyBorder="1" applyAlignment="1">
      <alignment horizontal="left" vertical="center" wrapText="1"/>
    </xf>
    <xf numFmtId="0" fontId="19" fillId="0" borderId="28" xfId="112" applyFont="1" applyFill="1" applyBorder="1" applyAlignment="1">
      <alignment horizontal="left" vertical="center"/>
    </xf>
    <xf numFmtId="0" fontId="17" fillId="0" borderId="28" xfId="112" applyFont="1" applyFill="1" applyBorder="1" applyAlignment="1">
      <alignment horizontal="justify" vertical="justify"/>
    </xf>
    <xf numFmtId="0" fontId="19" fillId="0" borderId="30" xfId="112" applyFont="1" applyFill="1" applyBorder="1" applyAlignment="1">
      <alignment vertical="justify"/>
    </xf>
    <xf numFmtId="0" fontId="19" fillId="3" borderId="28" xfId="112" applyFont="1" applyFill="1" applyBorder="1" applyAlignment="1">
      <alignment horizontal="center" vertical="center"/>
    </xf>
    <xf numFmtId="0" fontId="19" fillId="0" borderId="8" xfId="112" applyFont="1" applyFill="1" applyBorder="1" applyAlignment="1">
      <alignment horizontal="center" vertical="center"/>
    </xf>
    <xf numFmtId="0" fontId="19" fillId="0" borderId="10" xfId="112" applyFont="1" applyFill="1" applyBorder="1" applyAlignment="1">
      <alignment horizontal="center" vertical="center"/>
    </xf>
    <xf numFmtId="0" fontId="19" fillId="0" borderId="32" xfId="112" applyFont="1" applyFill="1" applyBorder="1" applyAlignment="1">
      <alignment horizontal="left" vertical="center"/>
    </xf>
    <xf numFmtId="0" fontId="19" fillId="3" borderId="32" xfId="112" applyFont="1" applyFill="1" applyBorder="1" applyAlignment="1">
      <alignment horizontal="center" vertical="center"/>
    </xf>
    <xf numFmtId="0" fontId="19" fillId="0" borderId="28" xfId="112" applyFont="1" applyFill="1" applyBorder="1" applyAlignment="1">
      <alignment horizontal="center" vertical="center" wrapText="1"/>
    </xf>
    <xf numFmtId="0" fontId="19" fillId="0" borderId="28" xfId="112" applyFont="1" applyFill="1" applyBorder="1" applyAlignment="1">
      <alignment vertical="justify"/>
    </xf>
    <xf numFmtId="0" fontId="19" fillId="0" borderId="28" xfId="112" applyFont="1" applyFill="1" applyBorder="1" applyAlignment="1">
      <alignment horizontal="left" vertical="center" wrapText="1"/>
    </xf>
    <xf numFmtId="0" fontId="6" fillId="0" borderId="0" xfId="112" applyFont="1" applyFill="1" applyBorder="1" applyAlignment="1">
      <alignment vertical="center" wrapText="1"/>
    </xf>
    <xf numFmtId="0" fontId="20" fillId="0" borderId="19" xfId="112" applyFont="1" applyFill="1" applyBorder="1" applyAlignment="1">
      <alignment horizontal="center" vertical="center"/>
    </xf>
    <xf numFmtId="0" fontId="20" fillId="0" borderId="0" xfId="112" applyFont="1" applyFill="1" applyBorder="1" applyAlignment="1">
      <alignment vertical="center" wrapText="1"/>
    </xf>
    <xf numFmtId="0" fontId="17" fillId="0" borderId="18" xfId="112" applyFont="1" applyFill="1" applyBorder="1" applyAlignment="1">
      <alignment horizontal="justify" vertical="justify"/>
    </xf>
    <xf numFmtId="0" fontId="19" fillId="0" borderId="20" xfId="112" applyFont="1" applyFill="1" applyBorder="1" applyAlignment="1">
      <alignment vertical="justify"/>
    </xf>
    <xf numFmtId="0" fontId="19" fillId="0" borderId="3" xfId="112" applyFont="1" applyFill="1" applyBorder="1" applyAlignment="1">
      <alignment horizontal="left" vertical="center"/>
    </xf>
    <xf numFmtId="0" fontId="17" fillId="0" borderId="14" xfId="112" applyFont="1" applyFill="1" applyBorder="1" applyAlignment="1">
      <alignment horizontal="left" vertical="center" wrapText="1"/>
    </xf>
    <xf numFmtId="0" fontId="19" fillId="3" borderId="3" xfId="112" applyFont="1" applyFill="1" applyBorder="1" applyAlignment="1">
      <alignment horizontal="center" vertical="center"/>
    </xf>
    <xf numFmtId="0" fontId="17" fillId="0" borderId="18" xfId="112" applyFont="1" applyFill="1" applyBorder="1" applyAlignment="1">
      <alignment horizontal="center" vertical="center" wrapText="1"/>
    </xf>
    <xf numFmtId="0" fontId="17" fillId="0" borderId="28" xfId="112" applyFont="1" applyFill="1" applyBorder="1" applyAlignment="1">
      <alignment horizontal="center" vertical="center" wrapText="1"/>
    </xf>
    <xf numFmtId="0" fontId="17" fillId="0" borderId="18" xfId="112" applyFont="1" applyFill="1" applyBorder="1" applyAlignment="1">
      <alignment horizontal="left" vertical="center" wrapText="1"/>
    </xf>
    <xf numFmtId="0" fontId="19" fillId="8" borderId="28" xfId="112" applyFont="1" applyFill="1" applyBorder="1" applyAlignment="1">
      <alignment horizontal="center" vertical="center" wrapText="1"/>
    </xf>
    <xf numFmtId="0" fontId="38" fillId="0" borderId="25" xfId="112" applyFont="1" applyFill="1" applyBorder="1" applyAlignment="1">
      <alignment horizontal="center" vertical="center" wrapText="1"/>
    </xf>
    <xf numFmtId="0" fontId="6" fillId="0" borderId="0" xfId="112" applyFont="1" applyFill="1" applyBorder="1" applyAlignment="1">
      <alignment vertical="center" wrapText="1"/>
    </xf>
    <xf numFmtId="0" fontId="20" fillId="0" borderId="0" xfId="112" applyFont="1" applyFill="1" applyBorder="1" applyAlignment="1">
      <alignment vertical="center" wrapText="1"/>
    </xf>
    <xf numFmtId="0" fontId="19" fillId="0" borderId="17" xfId="112" applyFont="1" applyFill="1" applyBorder="1" applyAlignment="1">
      <alignment horizontal="center" vertical="center"/>
    </xf>
    <xf numFmtId="0" fontId="17" fillId="0" borderId="28" xfId="112" applyFont="1" applyFill="1" applyBorder="1" applyAlignment="1">
      <alignment horizontal="left" vertical="center" wrapText="1"/>
    </xf>
    <xf numFmtId="0" fontId="40" fillId="0" borderId="0" xfId="119" applyFont="1" applyFill="1" applyAlignment="1">
      <alignment vertical="center"/>
    </xf>
    <xf numFmtId="0" fontId="17" fillId="0" borderId="0" xfId="119" applyFont="1" applyFill="1" applyAlignment="1">
      <alignment vertical="center"/>
    </xf>
    <xf numFmtId="0" fontId="40" fillId="0" borderId="0" xfId="119" applyFont="1" applyFill="1" applyBorder="1" applyAlignment="1">
      <alignment vertical="center"/>
    </xf>
    <xf numFmtId="0" fontId="17" fillId="0" borderId="0" xfId="119" applyFont="1" applyFill="1"/>
    <xf numFmtId="0" fontId="42" fillId="0" borderId="18" xfId="119" applyFont="1" applyFill="1" applyBorder="1" applyAlignment="1">
      <alignment horizontal="center" vertical="center"/>
    </xf>
    <xf numFmtId="0" fontId="42" fillId="0" borderId="18" xfId="119" applyFont="1" applyFill="1" applyBorder="1" applyAlignment="1">
      <alignment horizontal="center" vertical="center" wrapText="1"/>
    </xf>
    <xf numFmtId="0" fontId="17" fillId="0" borderId="0" xfId="119" applyFont="1" applyFill="1" applyAlignment="1">
      <alignment horizontal="center"/>
    </xf>
    <xf numFmtId="0" fontId="42" fillId="0" borderId="19" xfId="119" applyFont="1" applyFill="1" applyBorder="1" applyAlignment="1">
      <alignment horizontal="center" vertical="center"/>
    </xf>
    <xf numFmtId="0" fontId="44" fillId="6" borderId="11" xfId="119" applyFont="1" applyFill="1" applyBorder="1" applyAlignment="1">
      <alignment horizontal="justify" vertical="center"/>
    </xf>
    <xf numFmtId="0" fontId="42" fillId="0" borderId="11" xfId="119" applyFont="1" applyFill="1" applyBorder="1" applyAlignment="1">
      <alignment horizontal="center" vertical="center"/>
    </xf>
    <xf numFmtId="0" fontId="44" fillId="6" borderId="18" xfId="119" applyFont="1" applyFill="1" applyBorder="1" applyAlignment="1">
      <alignment horizontal="justify" vertical="center"/>
    </xf>
    <xf numFmtId="172" fontId="42" fillId="0" borderId="18" xfId="119" applyNumberFormat="1" applyFont="1" applyFill="1" applyBorder="1" applyAlignment="1">
      <alignment horizontal="center" vertical="center" wrapText="1"/>
    </xf>
    <xf numFmtId="0" fontId="44" fillId="6" borderId="18" xfId="119" applyFont="1" applyFill="1" applyBorder="1" applyAlignment="1">
      <alignment horizontal="justify" vertical="center" wrapText="1"/>
    </xf>
    <xf numFmtId="0" fontId="44" fillId="6" borderId="2" xfId="119" applyFont="1" applyFill="1" applyBorder="1" applyAlignment="1">
      <alignment horizontal="justify" vertical="center"/>
    </xf>
    <xf numFmtId="0" fontId="45" fillId="0" borderId="18" xfId="119" applyFont="1" applyBorder="1" applyAlignment="1">
      <alignment horizontal="justify" vertical="center"/>
    </xf>
    <xf numFmtId="0" fontId="18" fillId="0" borderId="0" xfId="119" applyFont="1" applyFill="1" applyAlignment="1">
      <alignment horizontal="center" vertical="center"/>
    </xf>
    <xf numFmtId="0" fontId="46" fillId="0" borderId="0" xfId="119" applyFont="1" applyFill="1" applyAlignment="1">
      <alignment horizontal="center" vertical="center"/>
    </xf>
    <xf numFmtId="0" fontId="46" fillId="0" borderId="0" xfId="119" applyFont="1" applyFill="1" applyAlignment="1">
      <alignment horizontal="justify" vertical="justify"/>
    </xf>
    <xf numFmtId="0" fontId="20" fillId="0" borderId="0" xfId="119" applyFont="1" applyFill="1" applyAlignment="1">
      <alignment horizontal="justify" vertical="justify"/>
    </xf>
    <xf numFmtId="0" fontId="20" fillId="0" borderId="0" xfId="119" applyFont="1" applyFill="1" applyAlignment="1">
      <alignment vertical="center"/>
    </xf>
    <xf numFmtId="0" fontId="20" fillId="0" borderId="0" xfId="119" applyFont="1" applyFill="1" applyBorder="1" applyAlignment="1">
      <alignment horizontal="left" vertical="top"/>
    </xf>
    <xf numFmtId="0" fontId="42" fillId="0" borderId="0" xfId="119" applyFont="1" applyFill="1"/>
    <xf numFmtId="0" fontId="20" fillId="0" borderId="0" xfId="119" applyFont="1" applyFill="1"/>
    <xf numFmtId="0" fontId="44" fillId="0" borderId="0" xfId="119" applyFont="1" applyFill="1"/>
    <xf numFmtId="0" fontId="46" fillId="0" borderId="0" xfId="119" applyFont="1" applyFill="1"/>
    <xf numFmtId="0" fontId="17" fillId="0" borderId="0" xfId="119" applyFont="1" applyFill="1" applyAlignment="1">
      <alignment horizontal="center" vertical="center"/>
    </xf>
    <xf numFmtId="0" fontId="16" fillId="0" borderId="0" xfId="119" applyFont="1" applyFill="1"/>
    <xf numFmtId="0" fontId="18" fillId="0" borderId="0" xfId="119" applyFont="1" applyFill="1"/>
    <xf numFmtId="0" fontId="18" fillId="0" borderId="0" xfId="119" applyFont="1" applyFill="1" applyBorder="1" applyAlignment="1">
      <alignment horizontal="left" vertical="top"/>
    </xf>
    <xf numFmtId="0" fontId="17" fillId="0" borderId="0" xfId="119" applyFont="1" applyFill="1" applyAlignment="1">
      <alignment horizontal="justify" vertical="justify"/>
    </xf>
    <xf numFmtId="0" fontId="19" fillId="0" borderId="0" xfId="119" applyFont="1" applyFill="1" applyAlignment="1">
      <alignment horizontal="justify" vertical="justify"/>
    </xf>
    <xf numFmtId="0" fontId="48" fillId="0" borderId="0" xfId="0" applyFont="1"/>
    <xf numFmtId="0" fontId="49" fillId="0" borderId="0" xfId="0" applyFont="1" applyAlignment="1">
      <alignment horizontal="center" vertical="center"/>
    </xf>
    <xf numFmtId="0" fontId="49" fillId="0" borderId="0" xfId="0" applyFont="1" applyAlignment="1"/>
    <xf numFmtId="0" fontId="49" fillId="0" borderId="0" xfId="0" applyFont="1" applyAlignment="1">
      <alignment horizontal="center" vertical="center" wrapText="1"/>
    </xf>
    <xf numFmtId="0" fontId="49" fillId="0" borderId="0" xfId="0" applyFont="1" applyAlignment="1">
      <alignment wrapText="1"/>
    </xf>
    <xf numFmtId="0" fontId="49" fillId="0" borderId="0" xfId="0" applyFont="1" applyAlignment="1">
      <alignment vertical="center"/>
    </xf>
    <xf numFmtId="0" fontId="49" fillId="0" borderId="0" xfId="0" applyFont="1" applyBorder="1" applyAlignment="1">
      <alignment vertical="center" wrapText="1"/>
    </xf>
    <xf numFmtId="0" fontId="51" fillId="0" borderId="18" xfId="0" applyFont="1" applyBorder="1" applyAlignment="1">
      <alignment horizontal="center" wrapText="1"/>
    </xf>
    <xf numFmtId="0" fontId="51" fillId="0" borderId="18" xfId="0" applyFont="1" applyBorder="1" applyAlignment="1">
      <alignment horizontal="center" vertical="center" wrapText="1"/>
    </xf>
    <xf numFmtId="0" fontId="50" fillId="0" borderId="3" xfId="0" applyFont="1" applyFill="1" applyBorder="1" applyAlignment="1">
      <alignment vertical="center" wrapText="1"/>
    </xf>
    <xf numFmtId="0" fontId="52" fillId="0" borderId="18" xfId="0" applyFont="1" applyBorder="1" applyAlignment="1">
      <alignment horizontal="left" vertical="center" wrapText="1"/>
    </xf>
    <xf numFmtId="0" fontId="51" fillId="0" borderId="18" xfId="0" applyFont="1" applyBorder="1" applyAlignment="1">
      <alignment horizontal="center" vertical="center"/>
    </xf>
    <xf numFmtId="0" fontId="51" fillId="0" borderId="18" xfId="0" applyFont="1" applyBorder="1" applyAlignment="1">
      <alignment horizontal="left" vertical="center" wrapText="1"/>
    </xf>
    <xf numFmtId="0" fontId="51" fillId="0" borderId="18" xfId="0" applyFont="1" applyBorder="1" applyAlignment="1">
      <alignment vertical="center" wrapText="1"/>
    </xf>
    <xf numFmtId="0" fontId="51" fillId="0" borderId="0" xfId="0" applyFont="1" applyAlignment="1">
      <alignment horizontal="left" vertical="center" wrapText="1"/>
    </xf>
    <xf numFmtId="0" fontId="53" fillId="0" borderId="0" xfId="0" applyFont="1" applyAlignment="1">
      <alignment horizontal="center" vertical="center"/>
    </xf>
    <xf numFmtId="0" fontId="53" fillId="0" borderId="0" xfId="0" applyFont="1" applyAlignment="1"/>
    <xf numFmtId="0" fontId="53" fillId="0" borderId="0" xfId="0" applyFont="1" applyAlignment="1">
      <alignment horizontal="center" vertical="center" wrapText="1"/>
    </xf>
    <xf numFmtId="0" fontId="53" fillId="0" borderId="0" xfId="0" applyFont="1" applyAlignment="1">
      <alignment wrapText="1"/>
    </xf>
    <xf numFmtId="0" fontId="53" fillId="0" borderId="0" xfId="0" applyFont="1" applyAlignment="1">
      <alignment vertical="center"/>
    </xf>
    <xf numFmtId="0" fontId="54" fillId="0" borderId="0" xfId="0" applyFont="1" applyAlignment="1"/>
    <xf numFmtId="0" fontId="52" fillId="0" borderId="0" xfId="0" applyFont="1" applyAlignment="1">
      <alignment horizontal="center" vertical="center"/>
    </xf>
    <xf numFmtId="0" fontId="52" fillId="0" borderId="0" xfId="0" applyFont="1" applyAlignment="1"/>
    <xf numFmtId="0" fontId="52" fillId="0" borderId="0" xfId="0" applyFont="1" applyAlignment="1">
      <alignment horizontal="center" vertical="center" wrapText="1"/>
    </xf>
    <xf numFmtId="0" fontId="52" fillId="0" borderId="0" xfId="0" applyFont="1" applyAlignment="1">
      <alignment wrapText="1"/>
    </xf>
    <xf numFmtId="0" fontId="8" fillId="0" borderId="0" xfId="0" applyFont="1"/>
    <xf numFmtId="0" fontId="7" fillId="0" borderId="0" xfId="0" applyFont="1" applyAlignment="1">
      <alignment horizontal="left"/>
    </xf>
    <xf numFmtId="0" fontId="8" fillId="0" borderId="0" xfId="0" applyFont="1" applyAlignment="1">
      <alignment vertical="center"/>
    </xf>
    <xf numFmtId="0" fontId="49" fillId="0" borderId="0" xfId="0" applyFont="1"/>
    <xf numFmtId="0" fontId="8" fillId="0" borderId="0" xfId="0" applyFont="1" applyAlignment="1">
      <alignment horizontal="center" vertical="center"/>
    </xf>
    <xf numFmtId="0" fontId="8" fillId="0" borderId="0" xfId="0" applyFont="1" applyAlignment="1">
      <alignment horizontal="center" vertical="center" wrapText="1"/>
    </xf>
    <xf numFmtId="0" fontId="8" fillId="0" borderId="0" xfId="0" applyFont="1" applyAlignment="1">
      <alignment wrapText="1"/>
    </xf>
    <xf numFmtId="0" fontId="7" fillId="0" borderId="0" xfId="0" applyFont="1" applyAlignment="1">
      <alignment vertical="center"/>
    </xf>
    <xf numFmtId="0" fontId="0" fillId="0" borderId="0" xfId="0" applyAlignment="1">
      <alignment wrapText="1"/>
    </xf>
    <xf numFmtId="0" fontId="7" fillId="0" borderId="0" xfId="0" applyFont="1" applyAlignment="1"/>
    <xf numFmtId="0" fontId="8" fillId="0" borderId="0" xfId="0" applyFont="1" applyAlignment="1"/>
    <xf numFmtId="0" fontId="0" fillId="0" borderId="0" xfId="0" applyAlignment="1">
      <alignment horizontal="center" vertical="center"/>
    </xf>
    <xf numFmtId="0" fontId="0" fillId="0" borderId="0" xfId="0" applyAlignment="1"/>
    <xf numFmtId="0" fontId="0" fillId="0" borderId="0" xfId="0" applyAlignment="1">
      <alignment horizontal="center" vertical="center" wrapText="1"/>
    </xf>
    <xf numFmtId="0" fontId="0" fillId="0" borderId="0" xfId="0" applyAlignment="1">
      <alignment vertical="center"/>
    </xf>
    <xf numFmtId="0" fontId="12" fillId="0" borderId="0" xfId="112" applyFont="1" applyFill="1" applyAlignment="1">
      <alignment vertical="center"/>
    </xf>
    <xf numFmtId="0" fontId="2" fillId="0" borderId="0" xfId="112" applyFont="1" applyFill="1" applyAlignment="1">
      <alignment horizontal="center" vertical="center"/>
    </xf>
    <xf numFmtId="0" fontId="2" fillId="0" borderId="0" xfId="112" applyFont="1" applyFill="1" applyAlignment="1">
      <alignment horizontal="justify" vertical="center"/>
    </xf>
    <xf numFmtId="0" fontId="17" fillId="0" borderId="18" xfId="112" applyFont="1" applyFill="1" applyBorder="1" applyAlignment="1">
      <alignment horizontal="center" vertical="center"/>
    </xf>
    <xf numFmtId="0" fontId="17" fillId="0" borderId="18" xfId="112" applyFont="1" applyFill="1" applyBorder="1" applyAlignment="1">
      <alignment horizontal="justify" vertical="center"/>
    </xf>
    <xf numFmtId="0" fontId="19" fillId="0" borderId="18" xfId="112" applyFont="1" applyFill="1" applyBorder="1" applyAlignment="1">
      <alignment horizontal="center" vertical="center"/>
    </xf>
    <xf numFmtId="0" fontId="19" fillId="0" borderId="18" xfId="112" applyFont="1" applyFill="1" applyBorder="1" applyAlignment="1">
      <alignment horizontal="center" vertical="center" wrapText="1"/>
    </xf>
    <xf numFmtId="0" fontId="19" fillId="0" borderId="17" xfId="112" applyFont="1" applyFill="1" applyBorder="1" applyAlignment="1">
      <alignment vertical="center"/>
    </xf>
    <xf numFmtId="169" fontId="19" fillId="0" borderId="18" xfId="120" applyNumberFormat="1" applyFont="1" applyFill="1" applyBorder="1" applyAlignment="1">
      <alignment horizontal="center" vertical="center" wrapText="1"/>
    </xf>
    <xf numFmtId="0" fontId="19" fillId="0" borderId="34" xfId="112" applyFont="1" applyFill="1" applyBorder="1" applyAlignment="1">
      <alignment horizontal="center" vertical="center"/>
    </xf>
    <xf numFmtId="0" fontId="17" fillId="0" borderId="35" xfId="112" applyFont="1" applyBorder="1" applyAlignment="1">
      <alignment horizontal="justify" vertical="center"/>
    </xf>
    <xf numFmtId="0" fontId="19" fillId="0" borderId="18" xfId="112" applyFont="1" applyFill="1" applyBorder="1" applyAlignment="1">
      <alignment vertical="center" wrapText="1"/>
    </xf>
    <xf numFmtId="0" fontId="18" fillId="0" borderId="0" xfId="112" applyFont="1" applyFill="1" applyBorder="1" applyAlignment="1">
      <alignment horizontal="center" vertical="center"/>
    </xf>
    <xf numFmtId="0" fontId="17" fillId="0" borderId="0" xfId="112" applyFont="1" applyFill="1" applyAlignment="1">
      <alignment horizontal="justify" vertical="center"/>
    </xf>
    <xf numFmtId="0" fontId="51" fillId="0" borderId="0" xfId="0" applyFont="1" applyAlignment="1">
      <alignment horizontal="left" vertical="center"/>
    </xf>
    <xf numFmtId="0" fontId="50" fillId="0" borderId="18" xfId="0" applyFont="1" applyBorder="1" applyAlignment="1">
      <alignment horizontal="center" vertical="center" wrapText="1"/>
    </xf>
    <xf numFmtId="0" fontId="51" fillId="0" borderId="18" xfId="0" applyFont="1" applyBorder="1" applyAlignment="1">
      <alignment horizontal="center" vertical="center" wrapText="1"/>
    </xf>
    <xf numFmtId="0" fontId="51" fillId="0" borderId="18" xfId="0" applyFont="1" applyBorder="1" applyAlignment="1">
      <alignment vertical="center" wrapText="1"/>
    </xf>
    <xf numFmtId="0" fontId="52" fillId="0" borderId="0" xfId="0" applyFont="1" applyBorder="1" applyAlignment="1">
      <alignment vertical="center" wrapText="1"/>
    </xf>
    <xf numFmtId="0" fontId="52" fillId="0" borderId="0" xfId="0" applyFont="1" applyBorder="1" applyAlignment="1">
      <alignment horizontal="left" vertical="center" wrapText="1"/>
    </xf>
    <xf numFmtId="0" fontId="50" fillId="0" borderId="18" xfId="0" applyFont="1" applyFill="1" applyBorder="1" applyAlignment="1">
      <alignment vertical="center" wrapText="1"/>
    </xf>
    <xf numFmtId="0" fontId="51" fillId="0" borderId="18" xfId="0" applyFont="1" applyBorder="1" applyAlignment="1">
      <alignment vertical="center"/>
    </xf>
    <xf numFmtId="0" fontId="51" fillId="0" borderId="18" xfId="0" applyFont="1" applyBorder="1" applyAlignment="1">
      <alignment horizontal="center" vertical="center"/>
    </xf>
    <xf numFmtId="0" fontId="52" fillId="0" borderId="0" xfId="0" applyFont="1" applyAlignment="1">
      <alignment horizontal="justify" vertical="center"/>
    </xf>
    <xf numFmtId="0" fontId="52" fillId="0" borderId="0" xfId="0" applyFont="1" applyAlignment="1">
      <alignment horizontal="left" vertical="center"/>
    </xf>
    <xf numFmtId="0" fontId="7" fillId="0" borderId="0" xfId="0" applyFont="1" applyAlignment="1">
      <alignment horizontal="left" vertical="center"/>
    </xf>
    <xf numFmtId="0" fontId="8" fillId="0" borderId="0" xfId="0" applyFont="1" applyAlignment="1">
      <alignment horizontal="left" vertical="center"/>
    </xf>
    <xf numFmtId="0" fontId="55" fillId="0" borderId="0" xfId="0" applyFont="1" applyAlignment="1"/>
    <xf numFmtId="0" fontId="41" fillId="0" borderId="0" xfId="119" applyFont="1" applyFill="1" applyBorder="1" applyAlignment="1">
      <alignment horizontal="center" vertical="center"/>
    </xf>
    <xf numFmtId="0" fontId="41" fillId="0" borderId="10" xfId="119" applyFont="1" applyFill="1" applyBorder="1" applyAlignment="1">
      <alignment horizontal="center" vertical="center"/>
    </xf>
    <xf numFmtId="0" fontId="41" fillId="0" borderId="3" xfId="119" applyFont="1" applyFill="1" applyBorder="1" applyAlignment="1">
      <alignment horizontal="center" vertical="center" wrapText="1"/>
    </xf>
    <xf numFmtId="0" fontId="41" fillId="0" borderId="20" xfId="119" applyFont="1" applyFill="1" applyBorder="1" applyAlignment="1">
      <alignment horizontal="center" vertical="center" wrapText="1"/>
    </xf>
    <xf numFmtId="0" fontId="42" fillId="0" borderId="3" xfId="119" applyFont="1" applyFill="1" applyBorder="1" applyAlignment="1">
      <alignment horizontal="center" vertical="justify"/>
    </xf>
    <xf numFmtId="0" fontId="42" fillId="0" borderId="2" xfId="119" applyFont="1" applyFill="1" applyBorder="1" applyAlignment="1">
      <alignment horizontal="center" vertical="justify"/>
    </xf>
    <xf numFmtId="0" fontId="42" fillId="0" borderId="18" xfId="119" applyFont="1" applyFill="1" applyBorder="1" applyAlignment="1">
      <alignment horizontal="center" vertical="justify"/>
    </xf>
    <xf numFmtId="0" fontId="43" fillId="0" borderId="3" xfId="119" applyFont="1" applyFill="1" applyBorder="1" applyAlignment="1">
      <alignment horizontal="center" vertical="center" wrapText="1"/>
    </xf>
    <xf numFmtId="0" fontId="43" fillId="0" borderId="2" xfId="119" applyFont="1" applyFill="1" applyBorder="1" applyAlignment="1">
      <alignment horizontal="center" vertical="center" wrapText="1"/>
    </xf>
    <xf numFmtId="0" fontId="43" fillId="0" borderId="18" xfId="119" applyFont="1" applyFill="1" applyBorder="1" applyAlignment="1">
      <alignment horizontal="center" vertical="center" wrapText="1"/>
    </xf>
    <xf numFmtId="0" fontId="42" fillId="10" borderId="18" xfId="119" applyFont="1" applyFill="1" applyBorder="1" applyAlignment="1">
      <alignment horizontal="center" vertical="center"/>
    </xf>
    <xf numFmtId="0" fontId="43" fillId="9" borderId="3" xfId="119" applyFont="1" applyFill="1" applyBorder="1" applyAlignment="1">
      <alignment horizontal="center" vertical="center" wrapText="1"/>
    </xf>
    <xf numFmtId="0" fontId="43" fillId="9" borderId="20" xfId="119" applyFont="1" applyFill="1" applyBorder="1" applyAlignment="1">
      <alignment horizontal="center" vertical="center" wrapText="1"/>
    </xf>
    <xf numFmtId="0" fontId="42" fillId="0" borderId="33" xfId="119" applyFont="1" applyFill="1" applyBorder="1" applyAlignment="1">
      <alignment horizontal="center" vertical="center"/>
    </xf>
    <xf numFmtId="0" fontId="42" fillId="0" borderId="6" xfId="119" applyFont="1" applyFill="1" applyBorder="1" applyAlignment="1">
      <alignment horizontal="center" vertical="center"/>
    </xf>
    <xf numFmtId="0" fontId="42" fillId="3" borderId="18" xfId="119" applyFont="1" applyFill="1" applyBorder="1" applyAlignment="1">
      <alignment horizontal="center" vertical="center"/>
    </xf>
    <xf numFmtId="0" fontId="42" fillId="0" borderId="19" xfId="119" applyFont="1" applyFill="1" applyBorder="1" applyAlignment="1">
      <alignment horizontal="center" vertical="center"/>
    </xf>
    <xf numFmtId="0" fontId="42" fillId="0" borderId="17" xfId="119" applyFont="1" applyFill="1" applyBorder="1" applyAlignment="1">
      <alignment horizontal="center" vertical="center"/>
    </xf>
    <xf numFmtId="0" fontId="42" fillId="0" borderId="11" xfId="119" applyFont="1" applyFill="1" applyBorder="1" applyAlignment="1">
      <alignment horizontal="center" vertical="center"/>
    </xf>
    <xf numFmtId="0" fontId="42" fillId="2" borderId="3" xfId="119" applyFont="1" applyFill="1" applyBorder="1" applyAlignment="1">
      <alignment horizontal="center" vertical="center"/>
    </xf>
    <xf numFmtId="0" fontId="42" fillId="2" borderId="2" xfId="119" applyFont="1" applyFill="1" applyBorder="1" applyAlignment="1">
      <alignment horizontal="center" vertical="center"/>
    </xf>
    <xf numFmtId="0" fontId="18" fillId="0" borderId="18" xfId="112" applyFont="1" applyFill="1" applyBorder="1" applyAlignment="1">
      <alignment horizontal="center" vertical="center"/>
    </xf>
    <xf numFmtId="0" fontId="12" fillId="0" borderId="0" xfId="112" applyFont="1" applyFill="1" applyBorder="1" applyAlignment="1">
      <alignment horizontal="left" vertical="center" wrapText="1"/>
    </xf>
    <xf numFmtId="0" fontId="17" fillId="0" borderId="19" xfId="112" applyFont="1" applyFill="1" applyBorder="1" applyAlignment="1">
      <alignment horizontal="center" vertical="center"/>
    </xf>
    <xf numFmtId="0" fontId="17" fillId="0" borderId="11" xfId="112" applyFont="1" applyFill="1" applyBorder="1" applyAlignment="1">
      <alignment horizontal="center" vertical="center"/>
    </xf>
    <xf numFmtId="0" fontId="19" fillId="0" borderId="15" xfId="112" applyFont="1" applyFill="1" applyBorder="1" applyAlignment="1">
      <alignment horizontal="center" vertical="center"/>
    </xf>
    <xf numFmtId="0" fontId="19" fillId="0" borderId="12" xfId="112" applyFont="1" applyFill="1" applyBorder="1" applyAlignment="1">
      <alignment horizontal="center" vertical="center"/>
    </xf>
    <xf numFmtId="0" fontId="56" fillId="0" borderId="18" xfId="112" applyFont="1" applyFill="1" applyBorder="1" applyAlignment="1">
      <alignment horizontal="center" vertical="center" wrapText="1"/>
    </xf>
    <xf numFmtId="0" fontId="18" fillId="3" borderId="5" xfId="112" applyFont="1" applyFill="1" applyBorder="1" applyAlignment="1">
      <alignment horizontal="center" vertical="center"/>
    </xf>
    <xf numFmtId="0" fontId="18" fillId="3" borderId="7" xfId="112" applyFont="1" applyFill="1" applyBorder="1" applyAlignment="1">
      <alignment horizontal="center" vertical="center"/>
    </xf>
    <xf numFmtId="0" fontId="58" fillId="3" borderId="5" xfId="112" applyFont="1" applyFill="1" applyBorder="1" applyAlignment="1">
      <alignment horizontal="center" vertical="center"/>
    </xf>
    <xf numFmtId="0" fontId="58" fillId="3" borderId="7" xfId="112" applyFont="1" applyFill="1" applyBorder="1" applyAlignment="1">
      <alignment horizontal="center" vertical="center"/>
    </xf>
    <xf numFmtId="0" fontId="19" fillId="9" borderId="3" xfId="112" applyFont="1" applyFill="1" applyBorder="1" applyAlignment="1">
      <alignment horizontal="center" vertical="center"/>
    </xf>
    <xf numFmtId="0" fontId="19" fillId="9" borderId="20" xfId="112" applyFont="1" applyFill="1" applyBorder="1" applyAlignment="1">
      <alignment horizontal="center" vertical="center"/>
    </xf>
    <xf numFmtId="0" fontId="18" fillId="0" borderId="5" xfId="112" applyFont="1" applyFill="1" applyBorder="1" applyAlignment="1">
      <alignment horizontal="center" vertical="center"/>
    </xf>
    <xf numFmtId="0" fontId="18" fillId="0" borderId="6" xfId="112" applyFont="1" applyFill="1" applyBorder="1" applyAlignment="1">
      <alignment horizontal="center" vertical="center"/>
    </xf>
    <xf numFmtId="0" fontId="57" fillId="0" borderId="18" xfId="112" applyFont="1" applyFill="1" applyBorder="1" applyAlignment="1">
      <alignment horizontal="center" vertical="center" wrapText="1"/>
    </xf>
    <xf numFmtId="0" fontId="17" fillId="4" borderId="25" xfId="112" applyFont="1" applyFill="1" applyBorder="1" applyAlignment="1">
      <alignment horizontal="center" vertical="justify"/>
    </xf>
    <xf numFmtId="0" fontId="19" fillId="4" borderId="25" xfId="112" applyFont="1" applyFill="1" applyBorder="1" applyAlignment="1">
      <alignment horizontal="center" vertical="center" wrapText="1"/>
    </xf>
    <xf numFmtId="0" fontId="6" fillId="0" borderId="0" xfId="112" applyFont="1" applyFill="1" applyBorder="1" applyAlignment="1">
      <alignment vertical="center" wrapText="1"/>
    </xf>
    <xf numFmtId="0" fontId="19" fillId="0" borderId="19" xfId="112" applyFont="1" applyFill="1" applyBorder="1" applyAlignment="1">
      <alignment horizontal="center" vertical="center"/>
    </xf>
    <xf numFmtId="0" fontId="19" fillId="0" borderId="17" xfId="112" applyFont="1" applyFill="1" applyBorder="1" applyAlignment="1">
      <alignment horizontal="center" vertical="center"/>
    </xf>
    <xf numFmtId="0" fontId="19" fillId="0" borderId="11" xfId="112" applyFont="1" applyFill="1" applyBorder="1" applyAlignment="1">
      <alignment horizontal="center" vertical="center"/>
    </xf>
    <xf numFmtId="0" fontId="20" fillId="0" borderId="19" xfId="112" applyFont="1" applyFill="1" applyBorder="1" applyAlignment="1">
      <alignment horizontal="center" vertical="center"/>
    </xf>
    <xf numFmtId="0" fontId="20" fillId="0" borderId="17" xfId="112" applyFont="1" applyFill="1" applyBorder="1" applyAlignment="1">
      <alignment horizontal="center" vertical="center"/>
    </xf>
    <xf numFmtId="0" fontId="20" fillId="0" borderId="11" xfId="112" applyFont="1" applyFill="1" applyBorder="1" applyAlignment="1">
      <alignment horizontal="center" vertical="center"/>
    </xf>
    <xf numFmtId="0" fontId="21" fillId="0" borderId="9" xfId="0" applyFont="1" applyFill="1" applyBorder="1" applyAlignment="1">
      <alignment horizontal="center" vertical="center" wrapText="1"/>
    </xf>
    <xf numFmtId="0" fontId="12" fillId="0" borderId="1" xfId="0" applyFont="1" applyBorder="1" applyAlignment="1">
      <alignment horizontal="center" vertical="center"/>
    </xf>
    <xf numFmtId="0" fontId="2" fillId="0" borderId="3" xfId="0" applyFont="1" applyBorder="1"/>
    <xf numFmtId="0" fontId="2" fillId="0" borderId="2" xfId="0" applyFont="1" applyBorder="1"/>
    <xf numFmtId="0" fontId="2" fillId="0" borderId="18" xfId="0" applyFont="1" applyBorder="1" applyAlignment="1">
      <alignment horizontal="left" vertical="center"/>
    </xf>
    <xf numFmtId="9" fontId="0" fillId="0" borderId="18" xfId="97" applyFont="1" applyBorder="1" applyAlignment="1">
      <alignment horizontal="right" vertical="center"/>
    </xf>
    <xf numFmtId="175" fontId="0" fillId="0" borderId="18" xfId="1" applyNumberFormat="1" applyFont="1" applyBorder="1" applyAlignment="1">
      <alignment vertical="center"/>
    </xf>
    <xf numFmtId="0" fontId="17" fillId="4" borderId="18" xfId="112" applyFont="1" applyFill="1" applyBorder="1" applyAlignment="1">
      <alignment horizontal="center" vertical="justify"/>
    </xf>
    <xf numFmtId="0" fontId="19" fillId="4" borderId="28" xfId="112" applyFont="1" applyFill="1" applyBorder="1" applyAlignment="1">
      <alignment horizontal="center" vertical="center" wrapText="1"/>
    </xf>
    <xf numFmtId="0" fontId="19" fillId="0" borderId="31" xfId="112" applyFont="1" applyFill="1" applyBorder="1" applyAlignment="1">
      <alignment horizontal="center" vertical="center" wrapText="1"/>
    </xf>
    <xf numFmtId="0" fontId="0" fillId="0" borderId="17" xfId="0" applyBorder="1" applyAlignment="1">
      <alignment horizontal="center" vertical="center" wrapText="1"/>
    </xf>
    <xf numFmtId="0" fontId="0" fillId="0" borderId="11" xfId="0" applyBorder="1" applyAlignment="1">
      <alignment horizontal="center" vertical="center" wrapText="1"/>
    </xf>
    <xf numFmtId="0" fontId="47" fillId="0" borderId="31" xfId="0" applyFont="1" applyBorder="1" applyAlignment="1">
      <alignment horizontal="center" vertical="center" wrapText="1"/>
    </xf>
    <xf numFmtId="0" fontId="47" fillId="0" borderId="17" xfId="0" applyFont="1" applyBorder="1" applyAlignment="1">
      <alignment horizontal="center" vertical="center" wrapText="1"/>
    </xf>
    <xf numFmtId="0" fontId="47" fillId="0" borderId="11" xfId="0" applyFont="1" applyBorder="1" applyAlignment="1">
      <alignment horizontal="center" vertical="center" wrapText="1"/>
    </xf>
    <xf numFmtId="0" fontId="19" fillId="0" borderId="31" xfId="112" applyFont="1" applyFill="1" applyBorder="1" applyAlignment="1">
      <alignment horizontal="center" vertical="center"/>
    </xf>
    <xf numFmtId="0" fontId="17" fillId="0" borderId="19" xfId="112" applyFont="1" applyFill="1" applyBorder="1" applyAlignment="1">
      <alignment horizontal="left" vertical="center" wrapText="1"/>
    </xf>
    <xf numFmtId="0" fontId="17" fillId="0" borderId="17" xfId="112" applyFont="1" applyFill="1" applyBorder="1" applyAlignment="1">
      <alignment horizontal="left" vertical="center" wrapText="1"/>
    </xf>
    <xf numFmtId="0" fontId="17" fillId="0" borderId="11" xfId="112" applyFont="1" applyFill="1" applyBorder="1" applyAlignment="1">
      <alignment horizontal="left" vertical="center" wrapText="1"/>
    </xf>
    <xf numFmtId="0" fontId="19" fillId="0" borderId="8" xfId="112" applyFont="1" applyFill="1" applyBorder="1" applyAlignment="1">
      <alignment horizontal="center" vertical="center"/>
    </xf>
    <xf numFmtId="0" fontId="19" fillId="0" borderId="10" xfId="112" applyFont="1" applyFill="1" applyBorder="1" applyAlignment="1">
      <alignment horizontal="center" vertical="center"/>
    </xf>
    <xf numFmtId="0" fontId="20" fillId="0" borderId="0" xfId="112" applyFont="1" applyFill="1" applyBorder="1" applyAlignment="1">
      <alignment vertical="center" wrapText="1"/>
    </xf>
    <xf numFmtId="17" fontId="7" fillId="0" borderId="25" xfId="0" applyNumberFormat="1" applyFont="1" applyFill="1" applyBorder="1" applyAlignment="1">
      <alignment horizontal="center" vertical="center"/>
    </xf>
    <xf numFmtId="0" fontId="7" fillId="0" borderId="19" xfId="0" applyFont="1" applyFill="1" applyBorder="1" applyAlignment="1">
      <alignment horizontal="center" vertical="center"/>
    </xf>
    <xf numFmtId="0" fontId="7" fillId="0" borderId="11" xfId="0" applyFont="1" applyFill="1" applyBorder="1" applyAlignment="1">
      <alignment horizontal="center" vertical="center"/>
    </xf>
    <xf numFmtId="0" fontId="7" fillId="0" borderId="25" xfId="0" applyFont="1" applyFill="1" applyBorder="1" applyAlignment="1">
      <alignment horizontal="center" vertical="center"/>
    </xf>
    <xf numFmtId="0" fontId="7" fillId="0" borderId="25"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15" xfId="0" applyFont="1" applyFill="1" applyBorder="1" applyAlignment="1">
      <alignment horizontal="center" vertical="center" wrapText="1"/>
    </xf>
    <xf numFmtId="0" fontId="7" fillId="0" borderId="13"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7" fillId="0" borderId="12" xfId="0" applyFont="1" applyFill="1" applyBorder="1" applyAlignment="1">
      <alignment horizontal="center" vertical="center" wrapText="1"/>
    </xf>
    <xf numFmtId="10" fontId="26" fillId="0" borderId="22" xfId="111" applyNumberFormat="1" applyFont="1" applyBorder="1" applyAlignment="1">
      <alignment horizontal="center" vertical="center"/>
    </xf>
    <xf numFmtId="10" fontId="26" fillId="0" borderId="23" xfId="111" applyNumberFormat="1" applyFont="1" applyBorder="1" applyAlignment="1">
      <alignment horizontal="center" vertical="center"/>
    </xf>
    <xf numFmtId="10" fontId="26" fillId="0" borderId="24" xfId="111" applyNumberFormat="1" applyFont="1" applyBorder="1" applyAlignment="1">
      <alignment horizontal="center" vertical="center"/>
    </xf>
    <xf numFmtId="0" fontId="7"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17" fontId="7" fillId="0" borderId="1" xfId="0" applyNumberFormat="1" applyFont="1" applyFill="1" applyBorder="1" applyAlignment="1">
      <alignment horizontal="center" vertical="center"/>
    </xf>
    <xf numFmtId="0" fontId="42" fillId="11" borderId="18" xfId="119" applyFont="1" applyFill="1" applyBorder="1" applyAlignment="1">
      <alignment horizontal="center" vertical="center" wrapText="1"/>
    </xf>
  </cellXfs>
  <cellStyles count="121">
    <cellStyle name="Hipervínculo" xfId="3" builtinId="8" hidden="1"/>
    <cellStyle name="Hipervínculo" xfId="5" builtinId="8" hidden="1"/>
    <cellStyle name="Hipervínculo" xfId="7" builtinId="8" hidden="1"/>
    <cellStyle name="Hipervínculo" xfId="9" builtinId="8" hidden="1"/>
    <cellStyle name="Hipervínculo" xfId="11" builtinId="8" hidden="1"/>
    <cellStyle name="Hipervínculo" xfId="13" builtinId="8" hidden="1"/>
    <cellStyle name="Hipervínculo" xfId="15" builtinId="8" hidden="1"/>
    <cellStyle name="Hipervínculo" xfId="17" builtinId="8" hidden="1"/>
    <cellStyle name="Hipervínculo" xfId="19" builtinId="8" hidden="1"/>
    <cellStyle name="Hipervínculo" xfId="21" builtinId="8" hidden="1"/>
    <cellStyle name="Hipervínculo" xfId="23" builtinId="8" hidden="1"/>
    <cellStyle name="Hipervínculo" xfId="25" builtinId="8" hidden="1"/>
    <cellStyle name="Hipervínculo" xfId="27" builtinId="8" hidden="1"/>
    <cellStyle name="Hipervínculo" xfId="29" builtinId="8" hidden="1"/>
    <cellStyle name="Hipervínculo" xfId="31" builtinId="8" hidden="1"/>
    <cellStyle name="Hipervínculo" xfId="33" builtinId="8" hidden="1"/>
    <cellStyle name="Hipervínculo" xfId="35" builtinId="8" hidden="1"/>
    <cellStyle name="Hipervínculo" xfId="37" builtinId="8" hidden="1"/>
    <cellStyle name="Hipervínculo" xfId="39" builtinId="8" hidden="1"/>
    <cellStyle name="Hipervínculo" xfId="41" builtinId="8" hidden="1"/>
    <cellStyle name="Hipervínculo" xfId="43" builtinId="8" hidden="1"/>
    <cellStyle name="Hipervínculo" xfId="45" builtinId="8" hidden="1"/>
    <cellStyle name="Hipervínculo" xfId="47" builtinId="8" hidden="1"/>
    <cellStyle name="Hipervínculo" xfId="49" builtinId="8" hidden="1"/>
    <cellStyle name="Hipervínculo" xfId="51" builtinId="8" hidden="1"/>
    <cellStyle name="Hipervínculo" xfId="53" builtinId="8" hidden="1"/>
    <cellStyle name="Hipervínculo" xfId="55" builtinId="8" hidden="1"/>
    <cellStyle name="Hipervínculo" xfId="57" builtinId="8" hidden="1"/>
    <cellStyle name="Hipervínculo" xfId="59" builtinId="8" hidden="1"/>
    <cellStyle name="Hipervínculo" xfId="61" builtinId="8" hidden="1"/>
    <cellStyle name="Hipervínculo" xfId="63" builtinId="8" hidden="1"/>
    <cellStyle name="Hipervínculo" xfId="65" builtinId="8" hidden="1"/>
    <cellStyle name="Hipervínculo" xfId="67" builtinId="8" hidden="1"/>
    <cellStyle name="Hipervínculo" xfId="69" builtinId="8" hidden="1"/>
    <cellStyle name="Hipervínculo" xfId="71" builtinId="8" hidden="1"/>
    <cellStyle name="Hipervínculo" xfId="73" builtinId="8" hidden="1"/>
    <cellStyle name="Hipervínculo" xfId="75" builtinId="8" hidden="1"/>
    <cellStyle name="Hipervínculo" xfId="77" builtinId="8" hidden="1"/>
    <cellStyle name="Hipervínculo" xfId="79" builtinId="8" hidden="1"/>
    <cellStyle name="Hipervínculo" xfId="81" builtinId="8" hidden="1"/>
    <cellStyle name="Hipervínculo" xfId="83" builtinId="8" hidden="1"/>
    <cellStyle name="Hipervínculo" xfId="85" builtinId="8" hidden="1"/>
    <cellStyle name="Hipervínculo" xfId="87" builtinId="8" hidden="1"/>
    <cellStyle name="Hipervínculo" xfId="89" builtinId="8" hidden="1"/>
    <cellStyle name="Hipervínculo" xfId="91" builtinId="8" hidden="1"/>
    <cellStyle name="Hipervínculo" xfId="94" builtinId="8" hidden="1"/>
    <cellStyle name="Hipervínculo" xfId="99" builtinId="8" hidden="1"/>
    <cellStyle name="Hipervínculo" xfId="101" builtinId="8" hidden="1"/>
    <cellStyle name="Hipervínculo" xfId="103" builtinId="8" hidden="1"/>
    <cellStyle name="Hipervínculo" xfId="105" builtinId="8" hidden="1"/>
    <cellStyle name="Hipervínculo visitado" xfId="4" builtinId="9" hidden="1"/>
    <cellStyle name="Hipervínculo visitado" xfId="6" builtinId="9" hidden="1"/>
    <cellStyle name="Hipervínculo visitado" xfId="8" builtinId="9" hidden="1"/>
    <cellStyle name="Hipervínculo visitado" xfId="10" builtinId="9" hidden="1"/>
    <cellStyle name="Hipervínculo visitado" xfId="12" builtinId="9" hidden="1"/>
    <cellStyle name="Hipervínculo visitado" xfId="14" builtinId="9" hidden="1"/>
    <cellStyle name="Hipervínculo visitado" xfId="16" builtinId="9" hidden="1"/>
    <cellStyle name="Hipervínculo visitado" xfId="18" builtinId="9" hidden="1"/>
    <cellStyle name="Hipervínculo visitado" xfId="20" builtinId="9" hidden="1"/>
    <cellStyle name="Hipervínculo visitado" xfId="22" builtinId="9" hidden="1"/>
    <cellStyle name="Hipervínculo visitado" xfId="24" builtinId="9" hidden="1"/>
    <cellStyle name="Hipervínculo visitado" xfId="26" builtinId="9" hidden="1"/>
    <cellStyle name="Hipervínculo visitado" xfId="28" builtinId="9" hidden="1"/>
    <cellStyle name="Hipervínculo visitado" xfId="30" builtinId="9" hidden="1"/>
    <cellStyle name="Hipervínculo visitado" xfId="32" builtinId="9" hidden="1"/>
    <cellStyle name="Hipervínculo visitado" xfId="34" builtinId="9" hidden="1"/>
    <cellStyle name="Hipervínculo visitado" xfId="36" builtinId="9" hidden="1"/>
    <cellStyle name="Hipervínculo visitado" xfId="38" builtinId="9" hidden="1"/>
    <cellStyle name="Hipervínculo visitado" xfId="40" builtinId="9" hidden="1"/>
    <cellStyle name="Hipervínculo visitado" xfId="42" builtinId="9" hidden="1"/>
    <cellStyle name="Hipervínculo visitado" xfId="44" builtinId="9" hidden="1"/>
    <cellStyle name="Hipervínculo visitado" xfId="46" builtinId="9" hidden="1"/>
    <cellStyle name="Hipervínculo visitado" xfId="48" builtinId="9" hidden="1"/>
    <cellStyle name="Hipervínculo visitado" xfId="50" builtinId="9" hidden="1"/>
    <cellStyle name="Hipervínculo visitado" xfId="52" builtinId="9" hidden="1"/>
    <cellStyle name="Hipervínculo visitado" xfId="54" builtinId="9" hidden="1"/>
    <cellStyle name="Hipervínculo visitado" xfId="56" builtinId="9" hidden="1"/>
    <cellStyle name="Hipervínculo visitado" xfId="58" builtinId="9" hidden="1"/>
    <cellStyle name="Hipervínculo visitado" xfId="60" builtinId="9" hidden="1"/>
    <cellStyle name="Hipervínculo visitado" xfId="62" builtinId="9" hidden="1"/>
    <cellStyle name="Hipervínculo visitado" xfId="64" builtinId="9" hidden="1"/>
    <cellStyle name="Hipervínculo visitado" xfId="66" builtinId="9" hidden="1"/>
    <cellStyle name="Hipervínculo visitado" xfId="68" builtinId="9" hidden="1"/>
    <cellStyle name="Hipervínculo visitado" xfId="70" builtinId="9" hidden="1"/>
    <cellStyle name="Hipervínculo visitado" xfId="72" builtinId="9" hidden="1"/>
    <cellStyle name="Hipervínculo visitado" xfId="74" builtinId="9" hidden="1"/>
    <cellStyle name="Hipervínculo visitado" xfId="76" builtinId="9" hidden="1"/>
    <cellStyle name="Hipervínculo visitado" xfId="78" builtinId="9" hidden="1"/>
    <cellStyle name="Hipervínculo visitado" xfId="80" builtinId="9" hidden="1"/>
    <cellStyle name="Hipervínculo visitado" xfId="82" builtinId="9" hidden="1"/>
    <cellStyle name="Hipervínculo visitado" xfId="84" builtinId="9" hidden="1"/>
    <cellStyle name="Hipervínculo visitado" xfId="86" builtinId="9" hidden="1"/>
    <cellStyle name="Hipervínculo visitado" xfId="88" builtinId="9" hidden="1"/>
    <cellStyle name="Hipervínculo visitado" xfId="90" builtinId="9" hidden="1"/>
    <cellStyle name="Hipervínculo visitado" xfId="92" builtinId="9" hidden="1"/>
    <cellStyle name="Hipervínculo visitado" xfId="95" builtinId="9" hidden="1"/>
    <cellStyle name="Hipervínculo visitado" xfId="100" builtinId="9" hidden="1"/>
    <cellStyle name="Hipervínculo visitado" xfId="102" builtinId="9" hidden="1"/>
    <cellStyle name="Hipervínculo visitado" xfId="104" builtinId="9" hidden="1"/>
    <cellStyle name="Hipervínculo visitado" xfId="106" builtinId="9" hidden="1"/>
    <cellStyle name="Millares" xfId="1" builtinId="3"/>
    <cellStyle name="Millares [0] 2" xfId="117"/>
    <cellStyle name="Millares 2" xfId="113"/>
    <cellStyle name="Millares 2 2" xfId="120"/>
    <cellStyle name="Moneda" xfId="96" builtinId="4"/>
    <cellStyle name="Moneda [0]" xfId="2" builtinId="7"/>
    <cellStyle name="Moneda [0] 2" xfId="93"/>
    <cellStyle name="Moneda 2" xfId="108"/>
    <cellStyle name="Normal" xfId="0" builtinId="0"/>
    <cellStyle name="Normal 10" xfId="112"/>
    <cellStyle name="Normal 14" xfId="110"/>
    <cellStyle name="Normal 2" xfId="98"/>
    <cellStyle name="Normal 3" xfId="109"/>
    <cellStyle name="Normal 4" xfId="114"/>
    <cellStyle name="Normal 4 2" xfId="115"/>
    <cellStyle name="Normal 5" xfId="116"/>
    <cellStyle name="Normal 6" xfId="118"/>
    <cellStyle name="Normal 7" xfId="119"/>
    <cellStyle name="Porcentaje" xfId="97" builtinId="5"/>
    <cellStyle name="Porcentaje 3" xfId="111"/>
    <cellStyle name="Porcentual 2" xfId="107"/>
  </cellStyles>
  <dxfs count="445">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externalLink" Target="externalLinks/externalLink7.xml"/><Relationship Id="rId10" Type="http://schemas.openxmlformats.org/officeDocument/2006/relationships/externalLink" Target="externalLinks/externalLink2.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21167</xdr:colOff>
      <xdr:row>0</xdr:row>
      <xdr:rowOff>31750</xdr:rowOff>
    </xdr:from>
    <xdr:to>
      <xdr:col>2</xdr:col>
      <xdr:colOff>402166</xdr:colOff>
      <xdr:row>1</xdr:row>
      <xdr:rowOff>746125</xdr:rowOff>
    </xdr:to>
    <xdr:pic>
      <xdr:nvPicPr>
        <xdr:cNvPr id="2" name="Imagen 7" descr="Descripción: logo-unicauca"/>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0267" y="31750"/>
          <a:ext cx="1504949" cy="904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igilancia\Users\ST-PF0CGH9Q\Downloads\01%20VICERRECTORIA\PRESUPUESTO%20CIUDADELA\PRESUPUESTO%20PRIMERA%20ETAPA%20CIUDADELA%20SANTANDER%20PLIEGO%20LICITACIO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Users\Cristina\Downloads\Users\ST-PF0CGH9Q\Downloads\01%20VICERRECTORIA\PRESUPUESTO%20CIUDADELA\PRESUPUESTO%20PRIMERA%20ETAPA%20CIUDADELA%20SANTANDER%20PLIEGO%20LICITACION.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H:\Users\ST-PF0CGH9Q\Downloads\01%20VICERRECTORIA\PRESUPUESTO%20CIUDADELA\PRESUPUESTO%20PRIMERA%20ETAPA%20CIUDADELA%20SANTANDER%20PLIEGO%20LICITACION.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01%20VICERRECTORIA/02%20RESIDENCIAS%20UNIVERSITARIAS/DEFINITIVO_RESIDENCIA_UNIVERSITARIAS/28%20EVALUACION%20FINAL%20TECNICA%20-%20FINANCIERA%20-%20JURIDICA%20LP%20No.%2028-2017%20formulas.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vigilancia\Users\STJKXNPW1\Downloads\PROYECTO%20RG-2013-005%20CIUDADELA%20UNIV-OK\Ciudadela%20Universitaria%20Norte%20Sede%20Santander%20V7-FINAL%20JEFE.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E:\Users\Cristina\Downloads\Users\STJKXNPW1\Downloads\PROYECTO%20RG-2013-005%20CIUDADELA%20UNIV-OK\Ciudadela%20Universitaria%20Norte%20Sede%20Santander%20V7-FINAL%20JEFE.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H:\Users\STJKXNPW1\Downloads\PROYECTO%20RG-2013-005%20CIUDADELA%20UNIV-OK\Ciudadela%20Universitaria%20Norte%20Sede%20Santander%20V7-FINAL%20JEF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ONOGRAMA FLUJO FINANCIERO"/>
      <sheetName val="DATOS MGA"/>
      <sheetName val="1.PRESUPUESTO GNRAL"/>
      <sheetName val="PRESUPUESTO PROYECTO"/>
      <sheetName val="PRESUPUESTO OFICIAL"/>
      <sheetName val="2.PRESUPUESTO OBRA CIVIL"/>
      <sheetName val="2.1.BASICOS"/>
      <sheetName val="2.2.APU OBRA"/>
      <sheetName val="2.3.CANT.OBRA"/>
      <sheetName val="2.4.CANT.ACERO"/>
      <sheetName val="2.5.CANT.EST. METALICA"/>
      <sheetName val="3.PRESUP. ELECTRICO"/>
      <sheetName val="3.1.APU ELECTRICOS"/>
      <sheetName val="3.2.CANT.PROY.ELECT."/>
      <sheetName val="4.PRESUPUESTO VOZ-DATOS"/>
      <sheetName val="4.1.APU VOZ-DATOS"/>
      <sheetName val="4.2.CANT.VOZ-DATOS"/>
      <sheetName val="5.PRESUPUESTO ACC AMB"/>
      <sheetName val="5.1.APU ACCIONES AMBIENTALE"/>
      <sheetName val="5.PRESUP ACCIONES AMBIENTALE"/>
      <sheetName val="6.PRESUP. MOBILIARIO"/>
      <sheetName val="Anexo 9 Resumen Pres Obra"/>
      <sheetName val="CRONOGRAMA FLUJO DE CAJA"/>
    </sheetNames>
    <sheetDataSet>
      <sheetData sheetId="0"/>
      <sheetData sheetId="1"/>
      <sheetData sheetId="2"/>
      <sheetData sheetId="3"/>
      <sheetData sheetId="4"/>
      <sheetData sheetId="5">
        <row r="4">
          <cell r="A4" t="str">
            <v xml:space="preserve"> Item </v>
          </cell>
        </row>
      </sheetData>
      <sheetData sheetId="6"/>
      <sheetData sheetId="7"/>
      <sheetData sheetId="8"/>
      <sheetData sheetId="9"/>
      <sheetData sheetId="10"/>
      <sheetData sheetId="11">
        <row r="4">
          <cell r="A4" t="str">
            <v xml:space="preserve"> Item </v>
          </cell>
          <cell r="B4" t="str">
            <v xml:space="preserve"> Descripción </v>
          </cell>
          <cell r="C4" t="str">
            <v xml:space="preserve"> Unidad </v>
          </cell>
          <cell r="D4" t="str">
            <v xml:space="preserve"> Cantidad </v>
          </cell>
          <cell r="E4" t="str">
            <v xml:space="preserve"> Valor Unit. </v>
          </cell>
          <cell r="F4" t="str">
            <v xml:space="preserve"> Valor Parcial </v>
          </cell>
          <cell r="G4" t="str">
            <v xml:space="preserve"> Aporte % </v>
          </cell>
        </row>
        <row r="5">
          <cell r="A5">
            <v>1</v>
          </cell>
          <cell r="B5" t="str">
            <v>MEDIA TENSIÓN - TRANSFORMADOR - TABLERO GENERAL</v>
          </cell>
          <cell r="C5">
            <v>0</v>
          </cell>
          <cell r="D5">
            <v>0</v>
          </cell>
          <cell r="E5">
            <v>0</v>
          </cell>
          <cell r="F5">
            <v>0</v>
          </cell>
          <cell r="G5">
            <v>0</v>
          </cell>
        </row>
        <row r="6">
          <cell r="A6">
            <v>1.01</v>
          </cell>
          <cell r="B6" t="str">
            <v>CAMBIO DE  RED AEREA  A SUBTERRANEA -incluye protecciones (cortacircuitos con fusibles y DPS)- incluye suministro e instalación terminales premoldeados tipo exterior 15 kV- 2 tubos de 4" tipo IMC instalados en poste - elementos de fijación necesarios - crucetas , diagonales , tornillería</v>
          </cell>
          <cell r="C6" t="str">
            <v>GLB</v>
          </cell>
          <cell r="D6">
            <v>1</v>
          </cell>
          <cell r="E6">
            <v>5000000</v>
          </cell>
          <cell r="F6">
            <v>5000000</v>
          </cell>
          <cell r="G6">
            <v>5.4000000000000001E-4</v>
          </cell>
        </row>
        <row r="7">
          <cell r="A7">
            <v>1.02</v>
          </cell>
          <cell r="B7" t="str">
            <v>CABLEADO RED MEDIA TENSION SUBTERRANEA - POR  CANALIZACION EN DUCTO PVC DE 4" -INCLUYE  CABLE   3 x # 1/0 Cu-XLPE MV 90 - 15 KV - al 100 % - 3 fases- al cable de realizársele prueba de aislamiento una vez instalado- incluye suministro e instalación de 2 tubos IMC 4" para bajante cometida media tensión - capacete hasta celda tipo QM (SF6)(usando celda de remonta)- Incluye suministro e instalación de terminales premoldeados tipo interior para 15 kV</v>
          </cell>
          <cell r="C7" t="str">
            <v>ML</v>
          </cell>
          <cell r="D7">
            <v>30</v>
          </cell>
          <cell r="E7">
            <v>393333.33333333337</v>
          </cell>
          <cell r="F7">
            <v>11800000.000000002</v>
          </cell>
          <cell r="G7">
            <v>1.2700000000000001E-3</v>
          </cell>
        </row>
        <row r="8">
          <cell r="A8">
            <v>1.03</v>
          </cell>
          <cell r="B8" t="str">
            <v>Suministro e instalación de equipo de medida por el nivel de tensión 2 - 3 PT , 3 CT, medidor con tele medida , bloque de pruebas, caja de medidor, tubería metálica flexible, cables conexión colores , tubería metálica - crucetas , diagonales , tornillería- ver diagrama unifilar</v>
          </cell>
          <cell r="C8" t="str">
            <v>UND</v>
          </cell>
          <cell r="D8">
            <v>1</v>
          </cell>
          <cell r="E8">
            <v>25885000</v>
          </cell>
          <cell r="F8">
            <v>25885000</v>
          </cell>
          <cell r="G8">
            <v>2.7799999999999999E-3</v>
          </cell>
        </row>
        <row r="9">
          <cell r="A9">
            <v>1.04</v>
          </cell>
          <cell r="B9" t="str">
            <v>Construcción de cámara de inspección media tensión de 1.5 X 1.0 X1.0 mts en concreto reforzado , marco metálico- norma operador de red</v>
          </cell>
          <cell r="C9" t="str">
            <v>UND</v>
          </cell>
          <cell r="D9">
            <v>1</v>
          </cell>
          <cell r="E9">
            <v>700000</v>
          </cell>
          <cell r="F9">
            <v>700000</v>
          </cell>
          <cell r="G9">
            <v>8.0000000000000007E-5</v>
          </cell>
        </row>
        <row r="10">
          <cell r="A10">
            <v>1.05</v>
          </cell>
          <cell r="B10" t="str">
            <v>Construcción Canalización en tubo  PVC para acometida media tensión en   2 DUCTOS 4 " PVC -Cinta de demarcación en excavación</v>
          </cell>
          <cell r="C10" t="str">
            <v>ML</v>
          </cell>
          <cell r="D10">
            <v>12</v>
          </cell>
          <cell r="E10">
            <v>136220</v>
          </cell>
          <cell r="F10">
            <v>1634640</v>
          </cell>
          <cell r="G10">
            <v>1.8000000000000001E-4</v>
          </cell>
        </row>
        <row r="11">
          <cell r="A11">
            <v>1.06</v>
          </cell>
          <cell r="B11" t="str">
            <v>Suministro transformador en aceite dieléctrico mineral   de 300  kVA - 3 FASES -  13200  V -   214 V/123 V - DYn5- Refrigeracion ONAN - ruedas- protocolo de pruebas.</v>
          </cell>
          <cell r="C11" t="str">
            <v>UND</v>
          </cell>
          <cell r="D11">
            <v>1</v>
          </cell>
          <cell r="E11">
            <v>25500000</v>
          </cell>
          <cell r="F11">
            <v>25500000</v>
          </cell>
          <cell r="G11">
            <v>2.7399999999999998E-3</v>
          </cell>
        </row>
        <row r="12">
          <cell r="A12">
            <v>1.07</v>
          </cell>
          <cell r="B12" t="str">
            <v xml:space="preserve"> suministro e instalación de celda de transformador (PARA 300 kVA)  en lamina acero cold rolled (norma RETIE) -Barra de tierras para equipotenciar</v>
          </cell>
          <cell r="C12" t="str">
            <v>UND</v>
          </cell>
          <cell r="D12">
            <v>1</v>
          </cell>
          <cell r="E12">
            <v>4500000</v>
          </cell>
          <cell r="F12">
            <v>4500000</v>
          </cell>
          <cell r="G12">
            <v>4.8000000000000001E-4</v>
          </cell>
        </row>
        <row r="13">
          <cell r="A13">
            <v>1.08</v>
          </cell>
          <cell r="B13" t="str">
            <v xml:space="preserve">Instalación transformador en aceite   de 300  kVA - 3 FASES -  13200  V -   214 V/123 V - DYn5 - </v>
          </cell>
          <cell r="C13" t="str">
            <v>UND</v>
          </cell>
          <cell r="D13">
            <v>1</v>
          </cell>
          <cell r="E13">
            <v>2000000</v>
          </cell>
          <cell r="F13">
            <v>2000000</v>
          </cell>
          <cell r="G13">
            <v>2.2000000000000001E-4</v>
          </cell>
        </row>
        <row r="14">
          <cell r="A14">
            <v>1.0900000000000001</v>
          </cell>
          <cell r="B14" t="str">
            <v>Suministro e instalación de tablero general TGD-SUBESTACION- 3F/ 5H, contiene :-barraje en cobre electrolítico de 1200 A, barraje de neutros, barraje de tierras,  totalizador con interruptor termo magnético en caja moldeada de 3 x 1000 A (ajustable y motorizado),Interruptores termo magnéticos en caja moldeada de acuerdo al diagrama unifilar y 4 reservas en barraje. - Medidor multifuncional con display (tensión , corriente, FP) , 3 transformadores de corriente tipo toroide  1000/5A- Dispositivo de protección contra sobretensiones DPS Clase B In&gt;50Kamp con acometida de conexión y protección- INCLUYE suministro e instalación de  bornas Cu electro plateado de ponchar 2/0 awg para conexión de puesta a tierra- transferencia automática para 160 kVA- banco de condensadores con control automático</v>
          </cell>
          <cell r="C14" t="str">
            <v>UND</v>
          </cell>
          <cell r="D14">
            <v>1</v>
          </cell>
          <cell r="E14">
            <v>22000000</v>
          </cell>
          <cell r="F14">
            <v>22000000</v>
          </cell>
          <cell r="G14">
            <v>2.3700000000000001E-3</v>
          </cell>
        </row>
        <row r="15">
          <cell r="A15" t="str">
            <v>1,10</v>
          </cell>
          <cell r="B15" t="str">
            <v>CABLEADO RED MEDIA TENSION  - POR  cárcamo para conexión entre salida de la celda tipo QM y los bornes de media tensión del transformador  -INCLUYE  CABLE   3 x # 1/0  Cu-XLPE MV 90 - 15 KV - al 100 % - 3 fases- el cable de realizársele prueba de aislamiento una vez instalado- incluye suministro e instalación de terminales premoldeados tipo interior para 15 kV (2 juegos)</v>
          </cell>
          <cell r="C15" t="str">
            <v>ML</v>
          </cell>
          <cell r="D15">
            <v>15</v>
          </cell>
          <cell r="E15">
            <v>164000</v>
          </cell>
          <cell r="F15">
            <v>2460000</v>
          </cell>
          <cell r="G15">
            <v>2.5999999999999998E-4</v>
          </cell>
        </row>
        <row r="16">
          <cell r="A16">
            <v>1.1100000000000001</v>
          </cell>
          <cell r="B16" t="str">
            <v>Suministro e instalacion Acometida a tablero TGD-SUBESTACION-  Desde TRANSFORMADOR DE 300 kVA en Cable    3 x3 # 400 mcm Cu.THHN + 3x # 400 mcm  Cu.THHN + 1 x # 2/0 CuDD . Por cárcamo -incluye cable , M.O, marquillas identificación, amarras plásticas. Incluye suministro e instalación conectores de cobre electro plateado de ponchado para el calibre de la acometida</v>
          </cell>
          <cell r="C16" t="str">
            <v>ML</v>
          </cell>
          <cell r="D16">
            <v>12</v>
          </cell>
          <cell r="E16">
            <v>806666.66666666663</v>
          </cell>
          <cell r="F16">
            <v>9680000</v>
          </cell>
          <cell r="G16">
            <v>1.0399999999999999E-3</v>
          </cell>
        </row>
        <row r="17">
          <cell r="A17">
            <v>1.1200000000000001</v>
          </cell>
          <cell r="B17" t="str">
            <v>Construcción de caseta subestación - bases equipos- cárcamos media y baja tensión  con tapa en lamina de alfajor-  area  14 x 8.60 y una altura 2,80 metros. Piso en concreto de 3.000 PSI, con carcamo doble de 15 cms de altura y trampa de arena de 65 cms de profundidad, muros en ladrillo a la vista y techo de eternit.  ver plano</v>
          </cell>
          <cell r="C17" t="str">
            <v>GLB</v>
          </cell>
          <cell r="D17">
            <v>1</v>
          </cell>
          <cell r="E17">
            <v>22000000</v>
          </cell>
          <cell r="F17">
            <v>22000000</v>
          </cell>
          <cell r="G17">
            <v>2.3700000000000001E-3</v>
          </cell>
        </row>
        <row r="18">
          <cell r="A18">
            <v>1.1299999999999999</v>
          </cell>
          <cell r="B18" t="str">
            <v>Suministro e instalación de celda de media tensión tipo QM -SM6  SCHNNEIDER con fusibles (aislada en SF6) Con seccionador de puesta a tierra y celda de remonta - incluye fusibles</v>
          </cell>
          <cell r="C18" t="str">
            <v>UND</v>
          </cell>
          <cell r="D18">
            <v>1</v>
          </cell>
          <cell r="E18">
            <v>22000000</v>
          </cell>
          <cell r="F18">
            <v>22000000</v>
          </cell>
          <cell r="G18">
            <v>2.3700000000000001E-3</v>
          </cell>
        </row>
        <row r="19">
          <cell r="A19">
            <v>0</v>
          </cell>
          <cell r="B19">
            <v>0</v>
          </cell>
          <cell r="C19">
            <v>0</v>
          </cell>
          <cell r="D19">
            <v>0</v>
          </cell>
          <cell r="E19">
            <v>0</v>
          </cell>
          <cell r="F19">
            <v>155159640</v>
          </cell>
          <cell r="G19">
            <v>1.67E-2</v>
          </cell>
        </row>
        <row r="20">
          <cell r="A20" t="str">
            <v>2</v>
          </cell>
          <cell r="B20" t="str">
            <v>ACOMETIDAS ELÉCTRICAS</v>
          </cell>
          <cell r="C20">
            <v>0</v>
          </cell>
          <cell r="D20">
            <v>0</v>
          </cell>
          <cell r="E20">
            <v>0</v>
          </cell>
          <cell r="F20">
            <v>0</v>
          </cell>
          <cell r="G20">
            <v>0</v>
          </cell>
        </row>
        <row r="21">
          <cell r="A21">
            <v>2.0099999999999998</v>
          </cell>
          <cell r="B21" t="str">
            <v>Acometida a tablero TDK1 Desde tablero TGD-SUBESTACION en Cable    1 x # 8 Cu.THHN + 1 x # 8  Cu.THHN + 1 x # 8 Cu THHN. Por cárcamo y tubo PVC por canalización -incluye cable , M.O, marquillas identificación, amarras plásticas. Incluye suministro e instalación conectores de cobre electro plateado de ponchado mecánico para el calibre de la acometida</v>
          </cell>
          <cell r="C21" t="str">
            <v>ML</v>
          </cell>
          <cell r="D21">
            <v>110</v>
          </cell>
          <cell r="E21">
            <v>12789.09090909091</v>
          </cell>
          <cell r="F21">
            <v>1406800</v>
          </cell>
          <cell r="G21">
            <v>1.4999999999999999E-4</v>
          </cell>
        </row>
        <row r="22">
          <cell r="A22">
            <v>2.02</v>
          </cell>
          <cell r="B22" t="str">
            <v>Acometida a tablero TDK2 Desde tablero TG-SUBESTACION en Cable    1 x # 8 Cu.THHN + 1 x # 8  Cu.THHN + 1 x # 8 Cu THHN. Por cárcamo y tubo PVC por canalización -incluye cable , M.O, marquillas identificación, amarras plasticas.Incluye suministro e instalación conectores de cobre electro plateado de ponchado mecánico para el calibre de la acometida</v>
          </cell>
          <cell r="C22" t="str">
            <v>ML</v>
          </cell>
          <cell r="D22">
            <v>120</v>
          </cell>
          <cell r="E22">
            <v>12789.09090909091</v>
          </cell>
          <cell r="F22">
            <v>1534690.9090909092</v>
          </cell>
          <cell r="G22">
            <v>1.7000000000000001E-4</v>
          </cell>
        </row>
        <row r="23">
          <cell r="A23">
            <v>2.0299999999999998</v>
          </cell>
          <cell r="B23" t="str">
            <v>Acometida a tablero TDK3 Desde tablero TGD-SUBESTACION en Cable    1 x # 8 Cu.THHN + 1 x # 8  Cu.THHN + 1 x # 8 Cu THHN.Por cárcamo y tubo PVC por canalización -incluye cable , M.O, marquillas identificación, amarras plasticas.Incluye suministro e instalación conectores de cobre electro plateado de ponchado mecánico para el calibre de la acometida</v>
          </cell>
          <cell r="C23" t="str">
            <v>ML</v>
          </cell>
          <cell r="D23">
            <v>120</v>
          </cell>
          <cell r="E23">
            <v>12789.09090909091</v>
          </cell>
          <cell r="F23">
            <v>1534690.9090909092</v>
          </cell>
          <cell r="G23">
            <v>1.7000000000000001E-4</v>
          </cell>
        </row>
        <row r="24">
          <cell r="A24">
            <v>2.04</v>
          </cell>
          <cell r="B24" t="str">
            <v>Acometida a tablero TDAAP3-1 - Desde tablero TGD-SUBESTACION en Cable    3 # 2 Cu.THHN + 1 # 2  Cu.THHN + 1#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24" t="str">
            <v>ML</v>
          </cell>
          <cell r="D24">
            <v>110</v>
          </cell>
          <cell r="E24">
            <v>50946.363636363632</v>
          </cell>
          <cell r="F24">
            <v>5604100</v>
          </cell>
          <cell r="G24">
            <v>5.9999999999999995E-4</v>
          </cell>
        </row>
        <row r="25">
          <cell r="A25">
            <v>2.0499999999999998</v>
          </cell>
          <cell r="B25" t="str">
            <v>Acometida a tablero TDAAP3-2 - Desde tablero TG-SUBESTACION en Cable    3 # 2 Cu.THHN + 1 # 2  Cu.THHN + 1#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25" t="str">
            <v>ML</v>
          </cell>
          <cell r="D25">
            <v>150</v>
          </cell>
          <cell r="E25">
            <v>50946.363636363632</v>
          </cell>
          <cell r="F25">
            <v>7641954.5454545449</v>
          </cell>
          <cell r="G25">
            <v>8.1999999999999998E-4</v>
          </cell>
        </row>
        <row r="26">
          <cell r="A26">
            <v>2.06</v>
          </cell>
          <cell r="B26" t="str">
            <v>Acometida a tablero TDSUB Desde tablero TGD-SUBESTACION en Cable    3 x # 8 Cu.THHN + 1 x # 8  Cu.THHN + 1 x # 8 Cu THHN. Por cárcamo -incluye cable , M.O, marquillas identificación, amarras plasticas,DUCTO METALICO 20X 4 cm con tapa (pintura blanca electrostática) para llegada al tablero desde el cárcamo (aterrizaje de ducto metálico con #6 CuDD con conector de cobre para bandeja)Incluye suministro e instalación conectores de cobre electro plateado de ponchado mecánico para el calibre de la acometida</v>
          </cell>
          <cell r="C26" t="str">
            <v>ML</v>
          </cell>
          <cell r="D26">
            <v>20</v>
          </cell>
          <cell r="E26">
            <v>20475</v>
          </cell>
          <cell r="F26">
            <v>409500</v>
          </cell>
          <cell r="G26">
            <v>4.0000000000000003E-5</v>
          </cell>
        </row>
        <row r="27">
          <cell r="A27">
            <v>2.0699999999999998</v>
          </cell>
          <cell r="B27" t="str">
            <v>Acometida a tablero TDIE - Desde tablero TGD-SUBESTACION en Cable    3 # 1/0 Cu.THHN + 1 # 1/0  Cu.THHN + 1# 2 Cu THHN.Por cárcamo ,tubo PVC por canalización, -incluye cable , M.O, marquillas identificación, amarras plasticas.Incluye suministro e instalación conectores de cobre electro plateado de ponchado mecánico para el calibre de la acometida</v>
          </cell>
          <cell r="C27" t="str">
            <v>ML</v>
          </cell>
          <cell r="D27">
            <v>200</v>
          </cell>
          <cell r="E27">
            <v>78930.5</v>
          </cell>
          <cell r="F27">
            <v>15786100</v>
          </cell>
          <cell r="G27">
            <v>1.6999999999999999E-3</v>
          </cell>
        </row>
        <row r="28">
          <cell r="A28">
            <v>2.08</v>
          </cell>
          <cell r="B28" t="str">
            <v>Acometida a tablero TGN-1 - Desde tablero TGD-SUBESTACION en Cable     3# 1/0 Cu.THHN + 1 # 1/0  Cu.THHN + 1# 2 Cu THHN. EN CARCAMO  -  incluye cable , M.O, marquillas identificación, amarras plásticas,-Incluye suministro e instalación conectores de cobre electro plateado de ponchado mecánico para el calibre de la acometida</v>
          </cell>
          <cell r="C28" t="str">
            <v>ML</v>
          </cell>
          <cell r="D28">
            <v>20</v>
          </cell>
          <cell r="E28">
            <v>78930.5</v>
          </cell>
          <cell r="F28">
            <v>1578610</v>
          </cell>
          <cell r="G28">
            <v>1.7000000000000001E-4</v>
          </cell>
        </row>
        <row r="29">
          <cell r="A29">
            <v>2.09</v>
          </cell>
          <cell r="B29" t="str">
            <v>Acometida a tablero TDIEMER-1 Desde tablero TGD-SUBESTACION en Cable    3 x # 4 Cu.THHN + 1 x # 4  Cu.THHN + 1 x # 6 Cu THHN. Por cárcamo ,tubo PVC por canalización-incluye cable , M.O, marquillas identificación, amarras plasticas,DUCTO METALICO 20X 4 cm con tapa (pintura blanca electrostática) para llegada al tablero desde el cárcamo (aterrizaje de ducto metálico con #6 CuDD con conector de cobre para bandeja)Incluye suministro e instalación conectores de cobre electro plateado de ponchado mecánico para el calibre de la acometida</v>
          </cell>
          <cell r="C29" t="str">
            <v>ML</v>
          </cell>
          <cell r="D29">
            <v>100</v>
          </cell>
          <cell r="E29">
            <v>39884</v>
          </cell>
          <cell r="F29">
            <v>3988400</v>
          </cell>
          <cell r="G29">
            <v>4.2999999999999999E-4</v>
          </cell>
        </row>
        <row r="30">
          <cell r="A30">
            <v>2.1</v>
          </cell>
          <cell r="B30" t="str">
            <v>Acometida a tablero TDIEMER-2 Desde tablero TGD-SUBESTACION en Cable    3 x # 4 Cu.THHN + 1 x # 4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0" t="str">
            <v>ML</v>
          </cell>
          <cell r="D30">
            <v>140</v>
          </cell>
          <cell r="E30">
            <v>39884</v>
          </cell>
          <cell r="F30">
            <v>5583760</v>
          </cell>
          <cell r="G30">
            <v>5.9999999999999995E-4</v>
          </cell>
        </row>
        <row r="31">
          <cell r="A31">
            <v>2.11</v>
          </cell>
          <cell r="B31" t="str">
            <v>Acometida a tablero TDPE- Desde tablero TGD-SUBESTACION en Cable    3 # 4Cu.THHN + 1 # 4 Cu.THHN + 1# 6 Cu THHN.Por cárcamo ,tubo PVC por canalización, -incluye cable , M.O, marquillas identificación, amarras plasticas.Incluye suministro e instalación conectores de cobre electro plateado de ponchado mecánico para el calibre de la acometida</v>
          </cell>
          <cell r="C31" t="str">
            <v>ML</v>
          </cell>
          <cell r="D31">
            <v>200</v>
          </cell>
          <cell r="E31">
            <v>39884</v>
          </cell>
          <cell r="F31">
            <v>7976800</v>
          </cell>
          <cell r="G31">
            <v>8.5999999999999998E-4</v>
          </cell>
        </row>
        <row r="32">
          <cell r="A32">
            <v>2.12</v>
          </cell>
          <cell r="B32" t="str">
            <v>Acometida a tablero TDMB Desde tableroTGD-SUBESTACION en Cable    3 x # 6 Cu.THHN + 1 x # 6  Cu.THHN + 1 x # 8 Cu THHNPor cárcamo ,tubo PVC por canalización, tubería EMT Llegada al tablero -incluye cable , M.O, marquillas identificación, amarras plasticas.Incluye suministro e instalación conectores de cobre electro plateado de ponchado mecánico para el calibre de la acometida</v>
          </cell>
          <cell r="C32" t="str">
            <v>ML</v>
          </cell>
          <cell r="D32">
            <v>30</v>
          </cell>
          <cell r="E32">
            <v>27220</v>
          </cell>
          <cell r="F32">
            <v>816600</v>
          </cell>
          <cell r="G32">
            <v>9.0000000000000006E-5</v>
          </cell>
        </row>
        <row r="33">
          <cell r="A33">
            <v>2.13</v>
          </cell>
          <cell r="B33" t="str">
            <v>Acometida a tablero TDP1-1 Desde tablero TGN-1 en Cable    3 x # 1/0 Cu.THHN + 1 x # 1/0 Cu.THHN + 1 x # 2 Cu THHN.Por cárcamo ,tubo PVC por canalización - incluye cable , M.O, marquillas identificación, amarras plásticas,-Incluye suministro e instalación conectores de cobre electro plateado de ponchado mecánico para el calibre de la acometida</v>
          </cell>
          <cell r="C33" t="str">
            <v>ML</v>
          </cell>
          <cell r="D33">
            <v>100</v>
          </cell>
          <cell r="E33">
            <v>79009</v>
          </cell>
          <cell r="F33">
            <v>7900900</v>
          </cell>
          <cell r="G33">
            <v>8.4999999999999995E-4</v>
          </cell>
        </row>
        <row r="34">
          <cell r="A34">
            <v>2.14</v>
          </cell>
          <cell r="B34" t="str">
            <v>Acometida a tablero TDP2-1 Desde tablero TGN-1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4" t="str">
            <v>ML</v>
          </cell>
          <cell r="D34">
            <v>106</v>
          </cell>
          <cell r="E34">
            <v>79009</v>
          </cell>
          <cell r="F34">
            <v>8374954</v>
          </cell>
          <cell r="G34">
            <v>8.9999999999999998E-4</v>
          </cell>
        </row>
        <row r="35">
          <cell r="A35">
            <v>2.15</v>
          </cell>
          <cell r="B35" t="str">
            <v>Acometida a tablero TDP3-1 Desde tablero TGN-1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5" t="str">
            <v>ML</v>
          </cell>
          <cell r="D35">
            <v>110</v>
          </cell>
          <cell r="E35">
            <v>79009</v>
          </cell>
          <cell r="F35">
            <v>8690990</v>
          </cell>
          <cell r="G35">
            <v>9.3000000000000005E-4</v>
          </cell>
        </row>
        <row r="36">
          <cell r="A36">
            <v>2.16</v>
          </cell>
          <cell r="B36" t="str">
            <v>Acometida a tablero TDIP1-1 Desde tablero TGN-1 en Cable    3 x # 4 Cu.THHN + 1 x # 4 Cu.THHN + 1 x # 6 Cu THHN.  -Por cárcamo ,tubo PVC por canalización -  incluye cable , M.O, marquillas identificación, amarras plásticas,.Incluye suministro e instalación conectores de cobre electro plateado de ponchado mecánico para el calibre de la acometida</v>
          </cell>
          <cell r="C36" t="str">
            <v>ML</v>
          </cell>
          <cell r="D36">
            <v>100</v>
          </cell>
          <cell r="E36">
            <v>39884</v>
          </cell>
          <cell r="F36">
            <v>3988400</v>
          </cell>
          <cell r="G36">
            <v>4.2999999999999999E-4</v>
          </cell>
        </row>
        <row r="37">
          <cell r="A37">
            <v>2.17</v>
          </cell>
          <cell r="B37" t="str">
            <v>Acometida a tablero TDIP2-1 Desde tablero TGN-1 en Cable    3 x # 4 Cu.THHN + 1 x # 6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7" t="str">
            <v>ML</v>
          </cell>
          <cell r="D37">
            <v>106</v>
          </cell>
          <cell r="E37">
            <v>39884</v>
          </cell>
          <cell r="F37">
            <v>4227704</v>
          </cell>
          <cell r="G37">
            <v>4.4999999999999999E-4</v>
          </cell>
        </row>
        <row r="38">
          <cell r="A38">
            <v>2.1800000000000002</v>
          </cell>
          <cell r="B38" t="str">
            <v>Acometida a tablero TDIP3-1 Desde tablero TGN-1 en Cable    3 x # 4 Cu.THHN + 1 x # 4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8" t="str">
            <v>ML</v>
          </cell>
          <cell r="D38">
            <v>110</v>
          </cell>
          <cell r="E38">
            <v>39884</v>
          </cell>
          <cell r="F38">
            <v>4387240</v>
          </cell>
          <cell r="G38">
            <v>4.6999999999999999E-4</v>
          </cell>
        </row>
        <row r="39">
          <cell r="A39">
            <v>2.19</v>
          </cell>
          <cell r="B39" t="str">
            <v>Acometida a tablero TGN-2 - Desde tablero TGD-SUBESTACION en Cable  3# 1/0 Cu.THHN + 1 # 1/0  Cu.THHN + 1# 2 Cu THHN.     EN CARCAMO  -  incluye cable , M.O, marquillas identificación, amarras plásticas,).Incluye suministro e instalación conectores de cobre electro plateado de ponchado mecánico para el calibre de la acometida</v>
          </cell>
          <cell r="C39" t="str">
            <v>ML</v>
          </cell>
          <cell r="D39">
            <v>20</v>
          </cell>
          <cell r="E39">
            <v>79565</v>
          </cell>
          <cell r="F39">
            <v>1591300</v>
          </cell>
          <cell r="G39">
            <v>1.7000000000000001E-4</v>
          </cell>
        </row>
        <row r="40">
          <cell r="A40">
            <v>2.2000000000000002</v>
          </cell>
          <cell r="B40" t="str">
            <v>Acometida a tablero TDP1-2 Desde tablero TGN-2 en Cable    3 x # 1/0 Cu.THHN + 1 x # 1/0 Cu.THHN + 1 x # 2 Cu THHN- Por cárcamo ,tubo PVC por canalización -  incluye cable , M.O, marquillas identificación, amarras plásticas,-Incluye suministro e instalación conectores de cobre electro plateado de ponchado mecánico para el calibre de la acometida</v>
          </cell>
          <cell r="C40" t="str">
            <v>ML</v>
          </cell>
          <cell r="D40">
            <v>140</v>
          </cell>
          <cell r="E40">
            <v>78930.5</v>
          </cell>
          <cell r="F40">
            <v>11050270</v>
          </cell>
          <cell r="G40">
            <v>1.1900000000000001E-3</v>
          </cell>
        </row>
        <row r="41">
          <cell r="A41">
            <v>2.21</v>
          </cell>
          <cell r="B41" t="str">
            <v>Acometida a tablero TDP2-2 Desde tableroTGN-2 en Cable    3 x # 1/0 Cu.THHN + 1 x # 1/0 Cu.THHN + 1 x # 2 Cu THHN.    -Por cárcamo ,tubo PVC por canalización, por bandeja escalera en buitrón-incluye cable , M.O, marquillas identificación, amarras plasticas.Incluye suministro e instalación conectores de cobre electro plateado de ponchado mecánico para el calibre de la acometida</v>
          </cell>
          <cell r="C41" t="str">
            <v>ML</v>
          </cell>
          <cell r="D41">
            <v>146</v>
          </cell>
          <cell r="E41">
            <v>78930.5</v>
          </cell>
          <cell r="F41">
            <v>11523853</v>
          </cell>
          <cell r="G41">
            <v>1.24E-3</v>
          </cell>
        </row>
        <row r="42">
          <cell r="A42">
            <v>2.2200000000000002</v>
          </cell>
          <cell r="B42" t="str">
            <v>Acometida a tablero TDP3-2 Desde tablero TGN-2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42" t="str">
            <v>ML</v>
          </cell>
          <cell r="D42">
            <v>150</v>
          </cell>
          <cell r="E42">
            <v>78930.5</v>
          </cell>
          <cell r="F42">
            <v>11839575</v>
          </cell>
          <cell r="G42">
            <v>1.2700000000000001E-3</v>
          </cell>
        </row>
        <row r="43">
          <cell r="A43">
            <v>2.23</v>
          </cell>
          <cell r="B43" t="str">
            <v>Acometida a tablero TDIP1-2 Desde tablero TGN-2 en Cable    3 x # 4 Cu.THHN + 1 x # 4 Cu.THHN + 1 x # 6 Cu THHN  Por cárcamo ,tubo PVC por canalización -  incluye cable , M.O, marquillas identificación, amarras plasticas.Incluye suministro e instalación conectores de cobre electro plateado de ponchado mecánico para el calibre de la acometida</v>
          </cell>
          <cell r="C43" t="str">
            <v>ML</v>
          </cell>
          <cell r="D43">
            <v>140</v>
          </cell>
          <cell r="E43">
            <v>39884</v>
          </cell>
          <cell r="F43">
            <v>5583760</v>
          </cell>
          <cell r="G43">
            <v>5.9999999999999995E-4</v>
          </cell>
        </row>
        <row r="44">
          <cell r="A44">
            <v>2.2400000000000002</v>
          </cell>
          <cell r="B44" t="str">
            <v>Acometida a tablero TDIP2-2 Desde tablero TGN-2 en Cable    3 x # 4 Cu.THHN + 1 x # 4 Cu.THHN + 1 x # 6 Cu THHN. -Por cárcamo ,tubo PVC por canalización, por bandeja escalera en buitrón-incluye cable , M.O, marquillas identificación, amarras plasticas.Incluye suministro e instalación conectores de cobre electro plateado de ponchado mecánico para el calibre de la acometida</v>
          </cell>
          <cell r="C44" t="str">
            <v>ML</v>
          </cell>
          <cell r="D44">
            <v>146</v>
          </cell>
          <cell r="E44">
            <v>39884</v>
          </cell>
          <cell r="F44">
            <v>5823064</v>
          </cell>
          <cell r="G44">
            <v>6.3000000000000003E-4</v>
          </cell>
        </row>
        <row r="45">
          <cell r="A45">
            <v>2.25</v>
          </cell>
          <cell r="B45" t="str">
            <v>Acometida a tablero TDIP3-2 Desde tablero TGN-2 en Cable    3 x # 4 Cu.THHN + 1 x # 4 Cu.THHN + 1 x # 6 Cu THHN.EN CARCAMO  -  -Por cárcamo ,tubo PVC por canalización, por bandeja escalera en buitrón-incluye cable , M.O, marquillas identificación, amarras plasticas.Incluye suministro e instalación conectores de cobre electro plateado de ponchado mecánico para el calibre de la acometida</v>
          </cell>
          <cell r="C45" t="str">
            <v>ML</v>
          </cell>
          <cell r="D45">
            <v>150</v>
          </cell>
          <cell r="E45">
            <v>39884</v>
          </cell>
          <cell r="F45">
            <v>5982600</v>
          </cell>
          <cell r="G45">
            <v>6.4000000000000005E-4</v>
          </cell>
        </row>
        <row r="46">
          <cell r="A46">
            <v>2.2599999999999998</v>
          </cell>
          <cell r="B46" t="str">
            <v>Acometida a UPS 1- Desde tablero TGD-SUBESTACION en Cable    3 x3 # 1/0 Cu.THHN + 3 x1 # 1/0  Cu.THHN +  1 x 1#2 Cu THHN.  EN CARCAMO  -  incluye cable , M.O, marquillas identificación, amarras plásticas,)Incluye suministro e instalación conectores de cobre electro plateado de ponchado mecánico para el calibre de la acometida</v>
          </cell>
          <cell r="C46" t="str">
            <v>ML</v>
          </cell>
          <cell r="D46">
            <v>20</v>
          </cell>
          <cell r="E46">
            <v>219530</v>
          </cell>
          <cell r="F46">
            <v>4390600</v>
          </cell>
          <cell r="G46">
            <v>4.6999999999999999E-4</v>
          </cell>
        </row>
        <row r="47">
          <cell r="A47">
            <v>2.27</v>
          </cell>
          <cell r="B47" t="str">
            <v>Acometida a tablero TGRE-1 - Desde UPS 1 en Cable    3 x3 # 1/0 Cu.THHN + 3 x1 # 1/0  Cu.THHN + 1 x 1# 2 Cu THHN.   EN CARCAMO  -  incluye cable , M.O, marquillas identificación, amarras plásticas-Incluye suministro e instalación conectores de cobre electro plateado de ponchado mecánico para el calibre de la acometida</v>
          </cell>
          <cell r="C47" t="str">
            <v>ML</v>
          </cell>
          <cell r="D47">
            <v>6</v>
          </cell>
          <cell r="E47">
            <v>219530</v>
          </cell>
          <cell r="F47">
            <v>1317180</v>
          </cell>
          <cell r="G47">
            <v>1.3999999999999999E-4</v>
          </cell>
        </row>
        <row r="48">
          <cell r="A48">
            <v>2.2799999999999998</v>
          </cell>
          <cell r="B48" t="str">
            <v>Acometida a tablero TDR1-1 Desde tablero TGRE-1 en Cable    3 x # 2 Cu.THHN + 1 x # 2 Cu.THHN + 1 x # 4 Cu THHN.EN CARCAMO  -  incluye cable , M.O, marquillas identificación, amarras plásticas-Incluye suministro e instalación conectores de cobre electro plateado de ponchado mecánico para el calibre de la acometida</v>
          </cell>
          <cell r="C48" t="str">
            <v>ML</v>
          </cell>
          <cell r="D48">
            <v>100</v>
          </cell>
          <cell r="E48">
            <v>51098</v>
          </cell>
          <cell r="F48">
            <v>5109800</v>
          </cell>
          <cell r="G48">
            <v>5.5000000000000003E-4</v>
          </cell>
        </row>
        <row r="49">
          <cell r="A49">
            <v>2.29</v>
          </cell>
          <cell r="B49" t="str">
            <v>Acometida a tablero TDR2-1 Desde tablero TGRE-1 en Cable    3 x # 2 Cu.THHN + 1 x # 2 Cu.THHN + 1 x #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49" t="str">
            <v>ML</v>
          </cell>
          <cell r="D49">
            <v>106</v>
          </cell>
          <cell r="E49">
            <v>51098</v>
          </cell>
          <cell r="F49">
            <v>5416388</v>
          </cell>
          <cell r="G49">
            <v>5.8E-4</v>
          </cell>
        </row>
        <row r="50">
          <cell r="A50">
            <v>2.2999999999999998</v>
          </cell>
          <cell r="B50" t="str">
            <v>Acometida a tablero TDRCCE-1 Desde tablero TGRE-1 en Cable    3 x # 2 Cu.THHN + 1 x # 2 Cu.THHN + 1 x #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0" t="str">
            <v>ML</v>
          </cell>
          <cell r="D50">
            <v>110</v>
          </cell>
          <cell r="E50">
            <v>51098</v>
          </cell>
          <cell r="F50">
            <v>5620780</v>
          </cell>
          <cell r="G50">
            <v>5.9999999999999995E-4</v>
          </cell>
        </row>
        <row r="51">
          <cell r="A51">
            <v>2.31</v>
          </cell>
          <cell r="B51" t="str">
            <v>Acometida a tablero TDRSI-1 Desde tablero TGRE-1 en Cable    2X3 x # 1/0 Cu.THHN + 2X1 x # 1/0 Cu.THHN + 1 x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1" t="str">
            <v>ML</v>
          </cell>
          <cell r="D51">
            <v>110</v>
          </cell>
          <cell r="E51">
            <v>150458</v>
          </cell>
          <cell r="F51">
            <v>16550380</v>
          </cell>
          <cell r="G51">
            <v>1.7799999999999999E-3</v>
          </cell>
        </row>
        <row r="52">
          <cell r="A52">
            <v>2.3199999999999998</v>
          </cell>
          <cell r="B52" t="str">
            <v>Acometida a tablero TDRPE  Desde tablero TGRE-1 en Cable    1 x # 6 Cu.THHN + 1 x # 6 Cu.THHN + 1 x # 8 Cu THHN. -Por cárcamo y tubo PVC por canalización -incluye cable , M.O, marquillas identificación, amarras plasticas.Incluye suministro e instalación conectores de cobre electro plateado de ponchado mecánico para el calibre de la acometida</v>
          </cell>
          <cell r="C52" t="str">
            <v>ML</v>
          </cell>
          <cell r="D52">
            <v>200</v>
          </cell>
          <cell r="E52">
            <v>15810</v>
          </cell>
          <cell r="F52">
            <v>3162000</v>
          </cell>
          <cell r="G52">
            <v>3.4000000000000002E-4</v>
          </cell>
        </row>
        <row r="53">
          <cell r="A53">
            <v>2.33</v>
          </cell>
          <cell r="B53" t="str">
            <v>Acometida a UPS 2- Desde tablero TGD-SUBESTACION en Cable    3 x3 # 1/0 Cu.THHN + 3 x1 # 1/0  Cu.THHN +  1 x 1#2 Cu THHN.EN CARCAMO  -  incluye cable , M.O, marquillas identificación, amarras plásticas,)Incluye suministro e instalación conectores de cobre electro plateado de ponchado mecánico para el calibre de la acometida</v>
          </cell>
          <cell r="C53" t="str">
            <v>ML</v>
          </cell>
          <cell r="D53">
            <v>20</v>
          </cell>
          <cell r="E53">
            <v>209530</v>
          </cell>
          <cell r="F53">
            <v>4190600</v>
          </cell>
          <cell r="G53">
            <v>4.4999999999999999E-4</v>
          </cell>
        </row>
        <row r="54">
          <cell r="A54">
            <v>2.34</v>
          </cell>
          <cell r="B54" t="str">
            <v>Acometida a tablero TGRE-2 - Desde UPS 2 en Cable    3 x3 # 1/0 Cu.THHN + 3 x1 # 1/0  Cu.THHN + 1 x 1# 2 Cu THHN.EN CARCAMO  -Por cárcamo ,tubo PVC por canalización -  incluye cable , M.O, marquillas identificación, amarras plásticas--Incluye suministro e instalación conectores de cobre electro plateado de ponchado mecánico para el calibre de la acometida</v>
          </cell>
          <cell r="C54" t="str">
            <v>ML</v>
          </cell>
          <cell r="D54">
            <v>6</v>
          </cell>
          <cell r="E54">
            <v>219530</v>
          </cell>
          <cell r="F54">
            <v>1317180</v>
          </cell>
          <cell r="G54">
            <v>1.3999999999999999E-4</v>
          </cell>
        </row>
        <row r="55">
          <cell r="A55">
            <v>2.35</v>
          </cell>
          <cell r="B55" t="str">
            <v>Acometida a tablero TDR1-2 Desde tablero TGRE-2  en Cable    3 x # 2 Cu.THHN + 1 x # 2 Cu.THHN + 1 x # 4 Cu THHN.EN CARCAMO  -Por cárcamo ,tubo PVC por canalización -  incluye cable , M.O, marquillas identificación, amarras plásticas--Incluye suministro e instalación conectores de cobre electro plateado de ponchado mecánico para el calibre de la acometida</v>
          </cell>
          <cell r="C55" t="str">
            <v>ML</v>
          </cell>
          <cell r="D55">
            <v>140</v>
          </cell>
          <cell r="E55">
            <v>50946.363636363632</v>
          </cell>
          <cell r="F55">
            <v>7132490.9090909082</v>
          </cell>
          <cell r="G55">
            <v>7.6999999999999996E-4</v>
          </cell>
        </row>
        <row r="56">
          <cell r="A56">
            <v>2.36</v>
          </cell>
          <cell r="B56" t="str">
            <v>Acometida a tablero TDR2-2 Desde tablero TGRE-2 en Cable       3 x # 2 Cu.THHN + 1 x # 2 Cu.THHN + 1 x # 4 Cu THHN.EN CARCAMO  -Por cárcamo ,tubo PVC por canalización -  incluye cable , M.O, marquillas identificación, amarras plásticas--Incluye suministro e instalación conectores de cobre electro plateado de ponchado mecánico para el calibre de la acometida</v>
          </cell>
          <cell r="C56" t="str">
            <v>ML</v>
          </cell>
          <cell r="D56">
            <v>146</v>
          </cell>
          <cell r="E56">
            <v>50946.363636363632</v>
          </cell>
          <cell r="F56">
            <v>7438169.0909090899</v>
          </cell>
          <cell r="G56">
            <v>8.0000000000000004E-4</v>
          </cell>
        </row>
        <row r="57">
          <cell r="A57">
            <v>2.37</v>
          </cell>
          <cell r="B57" t="str">
            <v>Acometida a tablero TDRCCE-2 Desde tablero TGRE-2 en Cable        3 x # 2 Cu.THHN + 1 x # 2 Cu.THHN + 1 x # 4 Cu THHN.EN CARCAMO  --Por cárcamo ,tubo PVC por canalización, por bandeja escalera en buitrón-incluye cable , M.O, marquillas identificación, amarras plasticas.Incluye suministro e instalación conectores de cobre electro plateado de ponchado mecánico para el calibre de la acometida</v>
          </cell>
          <cell r="C57" t="str">
            <v>ML</v>
          </cell>
          <cell r="D57">
            <v>150</v>
          </cell>
          <cell r="E57">
            <v>50946.363636363632</v>
          </cell>
          <cell r="F57">
            <v>7641954.5454545449</v>
          </cell>
          <cell r="G57">
            <v>8.1999999999999998E-4</v>
          </cell>
        </row>
        <row r="58">
          <cell r="A58">
            <v>2.38</v>
          </cell>
          <cell r="B58" t="str">
            <v>Acometida a tablero TDRSI-2 Desde tablero TGRE-2 en Cable    2X3 x # 1/0 Cu.THHN + 2X1 x # 1/0 Cu.THHN + 1 x # 1/0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8" t="str">
            <v>ML</v>
          </cell>
          <cell r="D58">
            <v>150</v>
          </cell>
          <cell r="E58">
            <v>150458</v>
          </cell>
          <cell r="F58">
            <v>22568700</v>
          </cell>
          <cell r="G58">
            <v>2.4299999999999999E-3</v>
          </cell>
        </row>
        <row r="59">
          <cell r="A59">
            <v>2.39</v>
          </cell>
          <cell r="B59" t="str">
            <v>Canalización en tubería PVC - excavación, relleno compactado 16 ø 1-1/2"+ 8 ø1" +  4 ø 3" +  4 ø3/4"</v>
          </cell>
          <cell r="C59" t="str">
            <v>ML</v>
          </cell>
          <cell r="D59">
            <v>50</v>
          </cell>
          <cell r="E59">
            <v>111436</v>
          </cell>
          <cell r="F59">
            <v>5571800</v>
          </cell>
          <cell r="G59">
            <v>5.9999999999999995E-4</v>
          </cell>
        </row>
        <row r="60">
          <cell r="A60">
            <v>2.4</v>
          </cell>
          <cell r="B60" t="str">
            <v>Canalización en tubería PVC - excavación, relleno compactado 8 ø 1-1/2"+ 4 ø1" +  2 ø 3" +  2 ø3/4"</v>
          </cell>
          <cell r="C60" t="str">
            <v>ML</v>
          </cell>
          <cell r="D60">
            <v>50</v>
          </cell>
          <cell r="E60">
            <v>56848</v>
          </cell>
          <cell r="F60">
            <v>2842400</v>
          </cell>
          <cell r="G60">
            <v>3.1E-4</v>
          </cell>
        </row>
        <row r="61">
          <cell r="A61">
            <v>2.41</v>
          </cell>
          <cell r="B61" t="str">
            <v xml:space="preserve">Canalización en tubería PVC - excavación, relleno compactado 2 ø 1-1/2"+ 4 ø 1/2" +  2 ø 1" </v>
          </cell>
          <cell r="C61" t="str">
            <v>ML</v>
          </cell>
          <cell r="D61">
            <v>20</v>
          </cell>
          <cell r="E61">
            <v>17308</v>
          </cell>
          <cell r="F61">
            <v>346160</v>
          </cell>
          <cell r="G61">
            <v>4.0000000000000003E-5</v>
          </cell>
        </row>
        <row r="62">
          <cell r="A62">
            <v>2.42</v>
          </cell>
          <cell r="B62" t="str">
            <v xml:space="preserve">Canalización en tubería PVC - excavación, relleno compactado 2 ø 1-1/2"+ 3 ø 1/2" +  2 ø 1" </v>
          </cell>
          <cell r="C62" t="str">
            <v>ML</v>
          </cell>
          <cell r="D62">
            <v>20</v>
          </cell>
          <cell r="E62">
            <v>16420</v>
          </cell>
          <cell r="F62">
            <v>328400</v>
          </cell>
          <cell r="G62">
            <v>4.0000000000000003E-5</v>
          </cell>
        </row>
        <row r="63">
          <cell r="A63">
            <v>2.4300000000000002</v>
          </cell>
          <cell r="B63" t="str">
            <v xml:space="preserve">Canalización en tubería PVC - excavación, relleno compactado 2 ø 1-1/2"+  2 ø 1" </v>
          </cell>
          <cell r="C63" t="str">
            <v>ML</v>
          </cell>
          <cell r="D63">
            <v>200</v>
          </cell>
          <cell r="E63">
            <v>14764</v>
          </cell>
          <cell r="F63">
            <v>2952800</v>
          </cell>
          <cell r="G63">
            <v>3.2000000000000003E-4</v>
          </cell>
        </row>
        <row r="64">
          <cell r="A64">
            <v>2.44</v>
          </cell>
          <cell r="B64" t="str">
            <v>Canalización en tubería PVC - excavación, relleno compactado 2 ø 1/2"</v>
          </cell>
          <cell r="C64" t="str">
            <v>ML</v>
          </cell>
          <cell r="D64">
            <v>100</v>
          </cell>
          <cell r="E64">
            <v>7390</v>
          </cell>
          <cell r="F64">
            <v>739000</v>
          </cell>
          <cell r="G64">
            <v>8.0000000000000007E-5</v>
          </cell>
        </row>
        <row r="65">
          <cell r="A65">
            <v>2.4500000000000002</v>
          </cell>
          <cell r="B65" t="str">
            <v>Caja de concreto reforzado con tapa y marco metálico tipo "caja giro tipo 2" Norma EPSA - largo 180 cm- ancho 150 cm- profundidad 132 cm - 3 tapas</v>
          </cell>
          <cell r="C65" t="str">
            <v>UND</v>
          </cell>
          <cell r="D65">
            <v>1</v>
          </cell>
          <cell r="E65">
            <v>1766000</v>
          </cell>
          <cell r="F65">
            <v>1766000</v>
          </cell>
          <cell r="G65">
            <v>1.9000000000000001E-4</v>
          </cell>
        </row>
        <row r="66">
          <cell r="A66">
            <v>2.46</v>
          </cell>
          <cell r="B66" t="str">
            <v>Caja de concreto reforzado con tapa y marco metálico tipo "caja de paso  tipo A" Norma EPSA - largo 120 cm- ancho 130 cm- profundidad 143 cm - 2 tapas</v>
          </cell>
          <cell r="C66" t="str">
            <v>UND</v>
          </cell>
          <cell r="D66">
            <v>15</v>
          </cell>
          <cell r="E66">
            <v>966000</v>
          </cell>
          <cell r="F66">
            <v>14490000</v>
          </cell>
          <cell r="G66">
            <v>1.56E-3</v>
          </cell>
        </row>
        <row r="67">
          <cell r="A67">
            <v>2.4700000000000002</v>
          </cell>
          <cell r="B67" t="str">
            <v>Aterrizaje de ducto metálico con cable #6 CuDD con conector de cobre Cada 1,5 mts (70 unid) para bandeja- incluye suministro de cable y conectores</v>
          </cell>
          <cell r="C67" t="str">
            <v>ML</v>
          </cell>
          <cell r="D67">
            <v>100</v>
          </cell>
          <cell r="E67">
            <v>12000</v>
          </cell>
          <cell r="F67">
            <v>1200000</v>
          </cell>
          <cell r="G67">
            <v>1.2999999999999999E-4</v>
          </cell>
        </row>
        <row r="68">
          <cell r="A68">
            <v>0</v>
          </cell>
          <cell r="B68">
            <v>0</v>
          </cell>
          <cell r="C68">
            <v>0</v>
          </cell>
          <cell r="D68">
            <v>0</v>
          </cell>
          <cell r="E68">
            <v>0</v>
          </cell>
          <cell r="F68">
            <v>266919398.90909091</v>
          </cell>
          <cell r="G68">
            <v>2.8709999999999996E-2</v>
          </cell>
        </row>
        <row r="69">
          <cell r="A69" t="str">
            <v>3</v>
          </cell>
          <cell r="B69" t="str">
            <v>TABLEROS ELÉCTRICOS</v>
          </cell>
          <cell r="C69">
            <v>0</v>
          </cell>
          <cell r="D69">
            <v>0</v>
          </cell>
          <cell r="E69">
            <v>0</v>
          </cell>
          <cell r="F69">
            <v>0</v>
          </cell>
          <cell r="G69">
            <v>0</v>
          </cell>
        </row>
        <row r="70">
          <cell r="A70">
            <v>3.01</v>
          </cell>
          <cell r="B70" t="str">
            <v>Suministro e instalación (Sobre puesto en pared  )Tablero TGRE-1- 3F- 5H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30 A- (1)3x40A- (1)3x70A-(1)3x15A,  - 3 espacios en barraje para reservas trifásicas</v>
          </cell>
          <cell r="C70" t="str">
            <v>UND</v>
          </cell>
          <cell r="D70">
            <v>1</v>
          </cell>
          <cell r="E70">
            <v>3000000</v>
          </cell>
          <cell r="F70">
            <v>3000000</v>
          </cell>
          <cell r="G70">
            <v>3.2000000000000003E-4</v>
          </cell>
        </row>
        <row r="71">
          <cell r="A71">
            <v>3.02</v>
          </cell>
          <cell r="B71" t="str">
            <v>Suministro e instalación (Sobre puesto en pared -interruptores caja moldeada )Tablero TGRE-2- 3F- 5H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30 A- (1)3x40A- (1)3x70A- 3 espacios en barraje para reservas trifásicas</v>
          </cell>
          <cell r="C71" t="str">
            <v>UND</v>
          </cell>
          <cell r="D71">
            <v>1</v>
          </cell>
          <cell r="E71">
            <v>3000000</v>
          </cell>
          <cell r="F71">
            <v>3000000</v>
          </cell>
          <cell r="G71">
            <v>3.2000000000000003E-4</v>
          </cell>
        </row>
        <row r="72">
          <cell r="A72">
            <v>3.03</v>
          </cell>
          <cell r="B72" t="str">
            <v>Suministro e instalación (Sobre puesto en pared-interruptores caja moldeada   )Tablero TGN-1- 3F- 5H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60 A- (1)3x40A- (1)3x30A-  (2)3x15A- 3 espacios en barraje para reservas trifásicas</v>
          </cell>
          <cell r="C72" t="str">
            <v>UND</v>
          </cell>
          <cell r="D72">
            <v>1</v>
          </cell>
          <cell r="E72">
            <v>3000000</v>
          </cell>
          <cell r="F72">
            <v>3000000</v>
          </cell>
          <cell r="G72">
            <v>3.2000000000000003E-4</v>
          </cell>
        </row>
        <row r="73">
          <cell r="A73">
            <v>3.04</v>
          </cell>
          <cell r="B73" t="str">
            <v>Suministro e instalación (Sobre puesto en pared-interruptores caja moldeada   )Tablero TGN-2- 3F- 5H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60 A- (1)3x40A- (1)3x30A-  (2)3x15A- 3 espacios en barraje para reservas trifásicas</v>
          </cell>
          <cell r="C73" t="str">
            <v>UND</v>
          </cell>
          <cell r="D73">
            <v>1</v>
          </cell>
          <cell r="E73">
            <v>3000000</v>
          </cell>
          <cell r="F73">
            <v>3000000</v>
          </cell>
          <cell r="G73">
            <v>3.2000000000000003E-4</v>
          </cell>
        </row>
        <row r="74">
          <cell r="A74">
            <v>3.05</v>
          </cell>
          <cell r="B74" t="str">
            <v xml:space="preserve">Suministro e instalación (Empotrado en pared )Tablero TDRSI-1 - 3F- 5H - 208/120V  36 Circuitos. Espacio totalizador-  con puerta - llegada y salida en tuberia PVC- Incluye  marquillas identificación, M.O - </v>
          </cell>
          <cell r="C74" t="str">
            <v>UND</v>
          </cell>
          <cell r="D74">
            <v>1</v>
          </cell>
          <cell r="E74">
            <v>500000</v>
          </cell>
          <cell r="F74">
            <v>500000</v>
          </cell>
          <cell r="G74">
            <v>5.0000000000000002E-5</v>
          </cell>
        </row>
        <row r="75">
          <cell r="A75">
            <v>3.06</v>
          </cell>
          <cell r="B75" t="str">
            <v xml:space="preserve">Suministro e instalación (Empotrado en pared )Tablero TDRSI-2 - 3F- 5H - 208/120V  36 Circuitos. Espacio totalizador-  con puerta - llegada y salida en tuberia PVC- Incluye  marquillas identificación, M.O - </v>
          </cell>
          <cell r="C75" t="str">
            <v>UND</v>
          </cell>
          <cell r="D75">
            <v>1</v>
          </cell>
          <cell r="E75">
            <v>500000</v>
          </cell>
          <cell r="F75">
            <v>500000</v>
          </cell>
          <cell r="G75">
            <v>5.0000000000000002E-5</v>
          </cell>
        </row>
        <row r="76">
          <cell r="A76">
            <v>3.07</v>
          </cell>
          <cell r="B76" t="str">
            <v xml:space="preserve">Suministro e instalación (Empotrado en pared )Tablero TDIEMER-1 - 3F- 5H - 208/120V  24 Circuitos -Espacio totalizador-con puerta - llegada y salida en tuberia PVC- Incluye  marquillas identificación, M.O - </v>
          </cell>
          <cell r="C76" t="str">
            <v>UND</v>
          </cell>
          <cell r="D76">
            <v>1</v>
          </cell>
          <cell r="E76">
            <v>430000</v>
          </cell>
          <cell r="F76">
            <v>430000</v>
          </cell>
          <cell r="G76">
            <v>5.0000000000000002E-5</v>
          </cell>
        </row>
        <row r="77">
          <cell r="A77">
            <v>3.08</v>
          </cell>
          <cell r="B77" t="str">
            <v xml:space="preserve">Suministro e instalación (Empotrado en pared )Tablero TDIEMER-2 - 3F- 5H - 208/120V  24 Circuitos.Espacio totalizador- con puerta - llegada y salida en tuberia PVC- Incluye  marquillas identificación, M.O - </v>
          </cell>
          <cell r="C77" t="str">
            <v>UND</v>
          </cell>
          <cell r="D77">
            <v>1</v>
          </cell>
          <cell r="E77">
            <v>430000</v>
          </cell>
          <cell r="F77">
            <v>430000</v>
          </cell>
          <cell r="G77">
            <v>5.0000000000000002E-5</v>
          </cell>
        </row>
        <row r="78">
          <cell r="A78">
            <v>3.09</v>
          </cell>
          <cell r="B78" t="str">
            <v>Suministro e instalación (Sobre puesto en pared )Tablero TDP1-1 - 3F- 5H - 208/120V  24 Circuitos.  Espacio totalizador- puerta -llegada en bandeja portacable tipo escalera)- Incluye  marquillas identificación, M.O ,amarras.</v>
          </cell>
          <cell r="C78" t="str">
            <v>UND</v>
          </cell>
          <cell r="D78">
            <v>1</v>
          </cell>
          <cell r="E78">
            <v>430000</v>
          </cell>
          <cell r="F78">
            <v>430000</v>
          </cell>
          <cell r="G78">
            <v>5.0000000000000002E-5</v>
          </cell>
        </row>
        <row r="79">
          <cell r="A79">
            <v>3.1</v>
          </cell>
          <cell r="B79" t="str">
            <v>Suministro e instalación (Sobre puesto en pared )Tablero TDP1-2 - 3F- 5H - 208/120V  24 Circuitos. Espacio totalizador-  puerta - llegada en bandeja portacable tipo escalera)- Incluye  marquillas identificación, M.O ,amarras.</v>
          </cell>
          <cell r="C79" t="str">
            <v>UND</v>
          </cell>
          <cell r="D79">
            <v>1</v>
          </cell>
          <cell r="E79">
            <v>430000</v>
          </cell>
          <cell r="F79">
            <v>430000</v>
          </cell>
          <cell r="G79">
            <v>5.0000000000000002E-5</v>
          </cell>
        </row>
        <row r="80">
          <cell r="A80">
            <v>3.11</v>
          </cell>
          <cell r="B80" t="str">
            <v>Suministro e instalación (Sobre puesto en pared )Tablero TDP2-1 - 3F- 5H - 208/120V  24 Circuitos. Espacio totalizador- puerta  puerta - llegada en bandeja portacable tipo escalera)- Incluye  marquillas identificación, M.O ,amarras.</v>
          </cell>
          <cell r="C80" t="str">
            <v>UND</v>
          </cell>
          <cell r="D80">
            <v>1</v>
          </cell>
          <cell r="E80">
            <v>430000</v>
          </cell>
          <cell r="F80">
            <v>430000</v>
          </cell>
          <cell r="G80">
            <v>5.0000000000000002E-5</v>
          </cell>
        </row>
        <row r="81">
          <cell r="A81">
            <v>3.12</v>
          </cell>
          <cell r="B81" t="str">
            <v>Suministro e instalación (Sobre puesto en pared )Tablero TDP2-2 - 3F- 5H - 208/120V  24 Circuitos. Espacio totalizador- puerta - llegada en bandeja portacable tipo escalera)- Incluye  marquillas identificación, M.O ,amarras.</v>
          </cell>
          <cell r="C81" t="str">
            <v>UND</v>
          </cell>
          <cell r="D81">
            <v>1</v>
          </cell>
          <cell r="E81">
            <v>430000</v>
          </cell>
          <cell r="F81">
            <v>430000</v>
          </cell>
          <cell r="G81">
            <v>5.0000000000000002E-5</v>
          </cell>
        </row>
        <row r="82">
          <cell r="A82">
            <v>3.13</v>
          </cell>
          <cell r="B82" t="str">
            <v>Suministro e instalación (Sobre puesto en pared )Tablero TDP3-1 - 3F- 5H - 208/120V  24 Circuitos. Espacio totalizador-  puerta - llegada en bandeja portacable tipo escalera)- Incluye  marquillas identificación, M.O ,amarras.</v>
          </cell>
          <cell r="C82" t="str">
            <v>UND</v>
          </cell>
          <cell r="D82">
            <v>1</v>
          </cell>
          <cell r="E82">
            <v>430000</v>
          </cell>
          <cell r="F82">
            <v>430000</v>
          </cell>
          <cell r="G82">
            <v>5.0000000000000002E-5</v>
          </cell>
        </row>
        <row r="83">
          <cell r="A83">
            <v>3.14</v>
          </cell>
          <cell r="B83" t="str">
            <v>Suministro e instalación (Sobre puesto en pared )Tablero TDP3-2 - 3F- 5H - 208/120V  24 Circuitos. Espacio totalizador-  puerta - llegada en bandeja portacable tipo escalera)- Incluye  marquillas identificación, M.O ,amarras.</v>
          </cell>
          <cell r="C83" t="str">
            <v>UND</v>
          </cell>
          <cell r="D83">
            <v>1</v>
          </cell>
          <cell r="E83">
            <v>430000</v>
          </cell>
          <cell r="F83">
            <v>430000</v>
          </cell>
          <cell r="G83">
            <v>5.0000000000000002E-5</v>
          </cell>
        </row>
        <row r="84">
          <cell r="A84">
            <v>3.15</v>
          </cell>
          <cell r="B84" t="str">
            <v>Suministro e instalación (Sobre puesto en pared )Tablero TDIE - 3F- 5H - 208/120V  24 Circuitos.   puerta - lllegada en tubo PVC 1-1/2" -  Incluye  marquillas identificación, M.O ,amarras.</v>
          </cell>
          <cell r="C84" t="str">
            <v>UND</v>
          </cell>
          <cell r="D84">
            <v>1</v>
          </cell>
          <cell r="E84">
            <v>430000</v>
          </cell>
          <cell r="F84">
            <v>430000</v>
          </cell>
          <cell r="G84">
            <v>5.0000000000000002E-5</v>
          </cell>
        </row>
        <row r="85">
          <cell r="A85">
            <v>3.16</v>
          </cell>
          <cell r="B85" t="str">
            <v>Suministro e instalación (Sobre puesto en pared )Tablero TDIP1-1 - 3F- 5H - 208/120V  18 Circuitos. Espacio totalizador-  puerta -llegada en bandeja portacable tipo escalera)- Incluye  marquillas identificación, M.O ,amarras.</v>
          </cell>
          <cell r="C85" t="str">
            <v>UND</v>
          </cell>
          <cell r="D85">
            <v>1</v>
          </cell>
          <cell r="E85">
            <v>400000</v>
          </cell>
          <cell r="F85">
            <v>400000</v>
          </cell>
          <cell r="G85">
            <v>4.0000000000000003E-5</v>
          </cell>
        </row>
        <row r="86">
          <cell r="A86">
            <v>3.17</v>
          </cell>
          <cell r="B86" t="str">
            <v>Suministro e instalación (Sobre puesto en pared )Tablero TDIP1-2 - 3F- 5H - 208/120V  18 Circuitos.  Espacio totalizador- puerta - llegada en bandeja portacable tipo escalera)- Incluye  marquillas identificación, M.O ,amarras.</v>
          </cell>
          <cell r="C86" t="str">
            <v>UND</v>
          </cell>
          <cell r="D86">
            <v>1</v>
          </cell>
          <cell r="E86">
            <v>400000</v>
          </cell>
          <cell r="F86">
            <v>400000</v>
          </cell>
          <cell r="G86">
            <v>4.0000000000000003E-5</v>
          </cell>
        </row>
        <row r="87">
          <cell r="A87">
            <v>3.18</v>
          </cell>
          <cell r="B87" t="str">
            <v>Suministro e instalación (Sobre puesto en pared )Tablero TDIP2-1 - 3F- 5H - 208/120V  12 Circuitos. Espacio totalizador- puerta  puerta - llegada en bandeja portacable tipo escalera)- Incluye  marquillas identificación, M.O ,amarras.</v>
          </cell>
          <cell r="C87" t="str">
            <v>UND</v>
          </cell>
          <cell r="D87">
            <v>1</v>
          </cell>
          <cell r="E87">
            <v>350000</v>
          </cell>
          <cell r="F87">
            <v>350000</v>
          </cell>
          <cell r="G87">
            <v>4.0000000000000003E-5</v>
          </cell>
        </row>
        <row r="88">
          <cell r="A88">
            <v>3.19</v>
          </cell>
          <cell r="B88" t="str">
            <v>Suministro e instalación (Sobre puesto en pared )Tablero TDIP2-2 - 3F- 5H - 208/120V  12 Circuitos.  Espacio totalizador-  puerta - llegada en bandeja portacable tipo escalera)- Incluye  marquillas identificación, M.O ,amarras.</v>
          </cell>
          <cell r="C88" t="str">
            <v>UND</v>
          </cell>
          <cell r="D88">
            <v>1</v>
          </cell>
          <cell r="E88">
            <v>350000</v>
          </cell>
          <cell r="F88">
            <v>350000</v>
          </cell>
          <cell r="G88">
            <v>4.0000000000000003E-5</v>
          </cell>
        </row>
        <row r="89">
          <cell r="A89">
            <v>3.2</v>
          </cell>
          <cell r="B89" t="str">
            <v>Suministro e instalación (Sobre puesto en pared )Tablero TDIP3-1 - 3F- 5H - 208/120V  12 Circuitos. Espacio totalizador-   puerta - llegada en bandeja portacable tipo escalera)- Incluye  marquillas identificación, M.O ,amarras.</v>
          </cell>
          <cell r="C89" t="str">
            <v>UND</v>
          </cell>
          <cell r="D89">
            <v>1</v>
          </cell>
          <cell r="E89">
            <v>350000</v>
          </cell>
          <cell r="F89">
            <v>350000</v>
          </cell>
          <cell r="G89">
            <v>4.0000000000000003E-5</v>
          </cell>
        </row>
        <row r="90">
          <cell r="A90">
            <v>3.21</v>
          </cell>
          <cell r="B90" t="str">
            <v>Suministro e instalación (Sobre puesto en pared )Tablero TDIP3-2 - 3F- 5H - 208/120V  12 Circuitos. Espacio totalizador-  puerta - llegada en bandeja portacable tipo escalera)- Incluye  marquillas identificación, M.O ,amarras.</v>
          </cell>
          <cell r="C90" t="str">
            <v>UND</v>
          </cell>
          <cell r="D90">
            <v>1</v>
          </cell>
          <cell r="E90">
            <v>350000</v>
          </cell>
          <cell r="F90">
            <v>350000</v>
          </cell>
          <cell r="G90">
            <v>4.0000000000000003E-5</v>
          </cell>
        </row>
        <row r="91">
          <cell r="A91">
            <v>3.22</v>
          </cell>
          <cell r="B91" t="str">
            <v>Suministro e instalación (Sobre puesto en pared )Tablero TDAAP3-1  - 3F- 5H - 208/120V  12 Circuitos.  Espacio totalizador- puerta - llegada en bandeja portacable tipo escalera)- Incluye  marquillas identificación, M.O ,amarras.</v>
          </cell>
          <cell r="C91" t="str">
            <v>UND</v>
          </cell>
          <cell r="D91">
            <v>1</v>
          </cell>
          <cell r="E91">
            <v>350000</v>
          </cell>
          <cell r="F91">
            <v>350000</v>
          </cell>
          <cell r="G91">
            <v>4.0000000000000003E-5</v>
          </cell>
        </row>
        <row r="92">
          <cell r="A92">
            <v>3.23</v>
          </cell>
          <cell r="B92" t="str">
            <v>Suministro e instalación (Sobre puesto en pared )Tablero TDAAP3-2  - 3F- 5H - 208/120V  12 Circuitos.   puerta - llegada en bandeja portacable tipo escalera)- Incluye  marquillas identificación, M.O ,amarras.</v>
          </cell>
          <cell r="C92" t="str">
            <v>UND</v>
          </cell>
          <cell r="D92">
            <v>1</v>
          </cell>
          <cell r="E92">
            <v>350000</v>
          </cell>
          <cell r="F92">
            <v>350000</v>
          </cell>
          <cell r="G92">
            <v>4.0000000000000003E-5</v>
          </cell>
        </row>
        <row r="93">
          <cell r="A93">
            <v>3.24</v>
          </cell>
          <cell r="B93" t="str">
            <v xml:space="preserve">Suministro e instalación (Sobre puesto en pared )Tablero TDR1-1 - 3F- 5H - 208/120V  12 Circuitos- Espacio totalizador-  con puerta - llegada y salida en tuberia PVC- Incluye  marquillas identificación, M.O - </v>
          </cell>
          <cell r="C93" t="str">
            <v>UND</v>
          </cell>
          <cell r="D93">
            <v>1</v>
          </cell>
          <cell r="E93">
            <v>350000</v>
          </cell>
          <cell r="F93">
            <v>350000</v>
          </cell>
          <cell r="G93">
            <v>4.0000000000000003E-5</v>
          </cell>
        </row>
        <row r="94">
          <cell r="A94">
            <v>3.25</v>
          </cell>
          <cell r="B94" t="str">
            <v xml:space="preserve">Suministro e instalación (Empotrado en pared )Tablero TDR1-2 - 3F- 5H - 208/120V  12Circuitos.- Espacio totalizador-con puerta - llegada y salida en tuberia PVC- Incluye  marquillas identificación, M.O - </v>
          </cell>
          <cell r="C94" t="str">
            <v>UND</v>
          </cell>
          <cell r="D94">
            <v>1</v>
          </cell>
          <cell r="E94">
            <v>350000</v>
          </cell>
          <cell r="F94">
            <v>350000</v>
          </cell>
          <cell r="G94">
            <v>4.0000000000000003E-5</v>
          </cell>
        </row>
        <row r="95">
          <cell r="A95">
            <v>3.26</v>
          </cell>
          <cell r="B95" t="str">
            <v xml:space="preserve">Suministro e instalación (Empotrado en pared )Tablero TDR2-1 - 3F- 5H - 208/120V  12Circuitos- Espacio totalizador - con puerta - llegada y salida en tuberia PVC- Incluye  marquillas identificación, M.O - </v>
          </cell>
          <cell r="C95" t="str">
            <v>UND</v>
          </cell>
          <cell r="D95">
            <v>1</v>
          </cell>
          <cell r="E95">
            <v>350000</v>
          </cell>
          <cell r="F95">
            <v>350000</v>
          </cell>
          <cell r="G95">
            <v>4.0000000000000003E-5</v>
          </cell>
        </row>
        <row r="96">
          <cell r="A96">
            <v>3.27</v>
          </cell>
          <cell r="B96" t="str">
            <v xml:space="preserve">Suministro e instalación (Empotrado en pared )Tablero TDR2-2 - 3F- 5H - 208/120V  12 Circuitos- Espacio totalizador- con puerta - llegada y salida en tuberia PVC- Incluye  marquillas identificación, M.O - </v>
          </cell>
          <cell r="C96" t="str">
            <v>UND</v>
          </cell>
          <cell r="D96">
            <v>1</v>
          </cell>
          <cell r="E96">
            <v>350000</v>
          </cell>
          <cell r="F96">
            <v>350000</v>
          </cell>
          <cell r="G96">
            <v>4.0000000000000003E-5</v>
          </cell>
        </row>
        <row r="97">
          <cell r="A97">
            <v>3.28</v>
          </cell>
          <cell r="B97" t="str">
            <v xml:space="preserve">Suministro e instalación (Empotrado en pared )Tablero TDRCCE-1 - 2F- 4H - 208/120V  12Circuitos- Espacio totalizador con puerta - llegada y salida en tuberia PVC- Incluye  marquillas identificación, M.O - </v>
          </cell>
          <cell r="C97" t="str">
            <v>UND</v>
          </cell>
          <cell r="D97">
            <v>1</v>
          </cell>
          <cell r="E97">
            <v>350000</v>
          </cell>
          <cell r="F97">
            <v>350000</v>
          </cell>
          <cell r="G97">
            <v>4.0000000000000003E-5</v>
          </cell>
        </row>
        <row r="98">
          <cell r="A98">
            <v>3.29</v>
          </cell>
          <cell r="B98" t="str">
            <v xml:space="preserve">Suministro e instalación (Empotrado en pared )Tablero TDRCCE-2 - 2F- 4H - 208/120V  12Circuitos.. con puerta - llegada y salida en tuberia PVC- Incluye  marquillas identificación, M.O - </v>
          </cell>
          <cell r="C98" t="str">
            <v>UND</v>
          </cell>
          <cell r="D98">
            <v>1</v>
          </cell>
          <cell r="E98">
            <v>350000</v>
          </cell>
          <cell r="F98">
            <v>350000</v>
          </cell>
          <cell r="G98">
            <v>4.0000000000000003E-5</v>
          </cell>
        </row>
        <row r="99">
          <cell r="A99">
            <v>3.3</v>
          </cell>
          <cell r="B99" t="str">
            <v xml:space="preserve">Suministro e instalación (Empotrado en pared )Tablero TDSUB - 3F- 5H - 208/120V 12 Circuitos.-  con puerta - llegada y salida en tuberia PVC- Incluye  marquillas identificación, M.O - </v>
          </cell>
          <cell r="C99" t="str">
            <v>UND</v>
          </cell>
          <cell r="D99">
            <v>1</v>
          </cell>
          <cell r="E99">
            <v>350000</v>
          </cell>
          <cell r="F99">
            <v>350000</v>
          </cell>
          <cell r="G99">
            <v>4.0000000000000003E-5</v>
          </cell>
        </row>
        <row r="100">
          <cell r="A100">
            <v>3.31</v>
          </cell>
          <cell r="B100" t="str">
            <v xml:space="preserve">Suministro e instalación (Empotrado en pared )Tablero TDMB- 3F- 5H - 208/120V 12 Circuitos.-  Espacio totalizador - con puerta - llegada y salida en tuberia PVC- Incluye  marquillas identificación, M.O - </v>
          </cell>
          <cell r="C100" t="str">
            <v>UND</v>
          </cell>
          <cell r="D100">
            <v>1</v>
          </cell>
          <cell r="E100">
            <v>350000</v>
          </cell>
          <cell r="F100">
            <v>350000</v>
          </cell>
          <cell r="G100">
            <v>4.0000000000000003E-5</v>
          </cell>
        </row>
        <row r="101">
          <cell r="A101">
            <v>3.32</v>
          </cell>
          <cell r="B101" t="str">
            <v xml:space="preserve">Suministro e instalación (Empotrado en pared )Tablero TDPE- 3F- 5H - 208/120V 12 Circuitos.-  Espacio totalizador - con puerta - llegada y salida en tuberia PVC- Incluye  marquillas identificación, M.O - </v>
          </cell>
          <cell r="C101" t="str">
            <v>UND</v>
          </cell>
          <cell r="D101">
            <v>1</v>
          </cell>
          <cell r="E101">
            <v>350000</v>
          </cell>
          <cell r="F101">
            <v>350000</v>
          </cell>
          <cell r="G101">
            <v>4.0000000000000003E-5</v>
          </cell>
        </row>
        <row r="102">
          <cell r="A102">
            <v>3.33</v>
          </cell>
          <cell r="B102" t="str">
            <v>Suministro e instalación (Sobre puesto en pared )Tablero TDK1 - 1F- 3H -120V 6 Circuitos.   puerta -llegada en tubo PVC - Incluye  marquillas identificación, M.O ,amarras.</v>
          </cell>
          <cell r="C102" t="str">
            <v>UND</v>
          </cell>
          <cell r="D102">
            <v>1</v>
          </cell>
          <cell r="E102">
            <v>100000</v>
          </cell>
          <cell r="F102">
            <v>100000</v>
          </cell>
          <cell r="G102">
            <v>1.0000000000000001E-5</v>
          </cell>
        </row>
        <row r="103">
          <cell r="A103">
            <v>3.34</v>
          </cell>
          <cell r="B103" t="str">
            <v>Suministro e instalación (Sobre puesto en pared )Tablero TDK2 - 1F- 3H -120V 6 Circuitos.   puerta -llegada en tubo PVC - Incluye  marquillas identificación, M.O ,amarras.</v>
          </cell>
          <cell r="C103" t="str">
            <v>UND</v>
          </cell>
          <cell r="D103">
            <v>1</v>
          </cell>
          <cell r="E103">
            <v>100000</v>
          </cell>
          <cell r="F103">
            <v>100000</v>
          </cell>
          <cell r="G103">
            <v>1.0000000000000001E-5</v>
          </cell>
        </row>
        <row r="104">
          <cell r="A104">
            <v>3.35</v>
          </cell>
          <cell r="B104" t="str">
            <v>Suministro e instalación (Sobre puesto en pared )Tablero TDK3 - 1F- 3H -120V 6 Circuitos.   puerta -llegada en tubo PVC - Incluye  marquillas identificación, M.O ,amarras.</v>
          </cell>
          <cell r="C104" t="str">
            <v>UND</v>
          </cell>
          <cell r="D104">
            <v>1</v>
          </cell>
          <cell r="E104">
            <v>100000</v>
          </cell>
          <cell r="F104">
            <v>100000</v>
          </cell>
          <cell r="G104">
            <v>1.0000000000000001E-5</v>
          </cell>
        </row>
        <row r="105">
          <cell r="A105">
            <v>3.36</v>
          </cell>
          <cell r="B105" t="str">
            <v xml:space="preserve">Suministro e instalación (Empotrado en pared )Tablero  TDRPE - 1F- 3H - 208/120V  6 Circuitos. con puerta - llegada y salida en tuberia PVC- Incluye  marquillas identificación, M.O - </v>
          </cell>
          <cell r="C105" t="str">
            <v>UND</v>
          </cell>
          <cell r="D105">
            <v>1</v>
          </cell>
          <cell r="E105">
            <v>100000</v>
          </cell>
          <cell r="F105">
            <v>100000</v>
          </cell>
          <cell r="G105">
            <v>1.0000000000000001E-5</v>
          </cell>
        </row>
        <row r="106">
          <cell r="A106">
            <v>3.37</v>
          </cell>
          <cell r="B106" t="str">
            <v xml:space="preserve">Suministro e instalacion de interruptor termomagnetico 1x15, 1x20A </v>
          </cell>
          <cell r="C106" t="str">
            <v>UND</v>
          </cell>
          <cell r="D106">
            <v>310</v>
          </cell>
          <cell r="E106">
            <v>26500</v>
          </cell>
          <cell r="F106">
            <v>8215000</v>
          </cell>
          <cell r="G106">
            <v>8.8000000000000003E-4</v>
          </cell>
        </row>
        <row r="107">
          <cell r="A107">
            <v>3.38</v>
          </cell>
          <cell r="B107" t="str">
            <v xml:space="preserve">Suministro e instalacion de interruptor termomagnetico 2 x 15 A </v>
          </cell>
          <cell r="C107" t="str">
            <v>UND</v>
          </cell>
          <cell r="D107">
            <v>29</v>
          </cell>
          <cell r="E107">
            <v>28500</v>
          </cell>
          <cell r="F107">
            <v>826500</v>
          </cell>
          <cell r="G107">
            <v>9.0000000000000006E-5</v>
          </cell>
        </row>
        <row r="108">
          <cell r="A108">
            <v>3.39</v>
          </cell>
          <cell r="B108" t="str">
            <v xml:space="preserve">Suministro e instalacion de interruptor termomagnetico 3 x 15 A </v>
          </cell>
          <cell r="C108" t="str">
            <v>UND</v>
          </cell>
          <cell r="D108">
            <v>5</v>
          </cell>
          <cell r="E108">
            <v>61500</v>
          </cell>
          <cell r="F108">
            <v>307500</v>
          </cell>
          <cell r="G108">
            <v>3.0000000000000001E-5</v>
          </cell>
        </row>
        <row r="109">
          <cell r="A109">
            <v>3.4</v>
          </cell>
          <cell r="B109" t="str">
            <v xml:space="preserve">Suministro e instalacion de interruptor termomagnetico 3x20 , 3x30 A </v>
          </cell>
          <cell r="C109" t="str">
            <v>UND</v>
          </cell>
          <cell r="D109">
            <v>10</v>
          </cell>
          <cell r="E109">
            <v>68500</v>
          </cell>
          <cell r="F109">
            <v>685000</v>
          </cell>
          <cell r="G109">
            <v>6.9999999999999994E-5</v>
          </cell>
        </row>
        <row r="110">
          <cell r="A110">
            <v>3.41</v>
          </cell>
          <cell r="B110" t="str">
            <v>Suministro e instalacion de interruptor termomagnetico en caja moldeada 3 x 15 A   - incluye cable y bornas de ponchar electroplateadas para conexión dentro del tablero</v>
          </cell>
          <cell r="C110" t="str">
            <v>UND</v>
          </cell>
          <cell r="D110">
            <v>8</v>
          </cell>
          <cell r="E110">
            <v>137000</v>
          </cell>
          <cell r="F110">
            <v>1096000</v>
          </cell>
          <cell r="G110">
            <v>1.2E-4</v>
          </cell>
        </row>
        <row r="111">
          <cell r="A111">
            <v>3.42</v>
          </cell>
          <cell r="B111" t="str">
            <v>Suministro e instalacion de interruptor termomagnetico en caja moldeada 3 x 20  A   - incluye cable y bornas de ponchar electroplateadas para conexión dentro del tablero</v>
          </cell>
          <cell r="C111" t="str">
            <v>UND</v>
          </cell>
          <cell r="D111">
            <v>2</v>
          </cell>
          <cell r="E111">
            <v>137000</v>
          </cell>
          <cell r="F111">
            <v>274000</v>
          </cell>
          <cell r="G111">
            <v>3.0000000000000001E-5</v>
          </cell>
        </row>
        <row r="112">
          <cell r="A112">
            <v>3.43</v>
          </cell>
          <cell r="B112" t="str">
            <v>Suministro e instalacion de interruptor termomagnetico en caja moldeada 3 x 30  A   - incluye cable y bornas de ponchar electroplateadas para conexión dentro del tablero</v>
          </cell>
          <cell r="C112" t="str">
            <v>UND</v>
          </cell>
          <cell r="D112">
            <v>4</v>
          </cell>
          <cell r="E112">
            <v>137000</v>
          </cell>
          <cell r="F112">
            <v>548000</v>
          </cell>
          <cell r="G112">
            <v>6.0000000000000002E-5</v>
          </cell>
        </row>
        <row r="113">
          <cell r="A113">
            <v>3.44</v>
          </cell>
          <cell r="B113" t="str">
            <v>Suministro e instalación de interruptor termo magnético en caja moldeada 3 x 40 A   - incluye cable y bornas de ponchar electro plateadas para conexión dentro del tablero</v>
          </cell>
          <cell r="C113" t="str">
            <v>UND</v>
          </cell>
          <cell r="D113">
            <v>4</v>
          </cell>
          <cell r="E113">
            <v>137000</v>
          </cell>
          <cell r="F113">
            <v>548000</v>
          </cell>
          <cell r="G113">
            <v>6.0000000000000002E-5</v>
          </cell>
        </row>
        <row r="114">
          <cell r="A114">
            <v>3.45</v>
          </cell>
          <cell r="B114" t="str">
            <v>Suministro e instalacion de interruptor termomagnetico en caja moldeada 3 x 50  A   - incluye cable y bornas de ponchar electroplateadas para conexión dentro del tablero</v>
          </cell>
          <cell r="C114" t="str">
            <v>UND</v>
          </cell>
          <cell r="D114">
            <v>1</v>
          </cell>
          <cell r="E114">
            <v>137000</v>
          </cell>
          <cell r="F114">
            <v>137000</v>
          </cell>
          <cell r="G114">
            <v>1.0000000000000001E-5</v>
          </cell>
        </row>
        <row r="115">
          <cell r="A115">
            <v>3.46</v>
          </cell>
          <cell r="B115" t="str">
            <v>Suministro e instalación de interruptor termo magnético en caja moldeada 3 x 60 A   - incluye cable y bornas de ponchar electro plateadas para conexión dentro del tablero</v>
          </cell>
          <cell r="C115" t="str">
            <v>UND</v>
          </cell>
          <cell r="D115">
            <v>8</v>
          </cell>
          <cell r="E115">
            <v>137000</v>
          </cell>
          <cell r="F115">
            <v>1096000</v>
          </cell>
          <cell r="G115">
            <v>1.2E-4</v>
          </cell>
        </row>
        <row r="116">
          <cell r="A116">
            <v>3.47</v>
          </cell>
          <cell r="B116" t="str">
            <v>Suministro e instalacion de bandeja portacable tipo escalera metalica en lamina cold roled (pintada con pintura electrostatica) con tapa de 30cm  soporte para bandeja de 30 cm en riel  tipo chanel con estrias y varilla roscada- anclaje con chazos de expansion  metalicos para cielo en cuarto de tableros en cada piso para llegada y salida de los edificios 1 y 2</v>
          </cell>
          <cell r="C116" t="str">
            <v>ML</v>
          </cell>
          <cell r="D116">
            <v>20</v>
          </cell>
          <cell r="E116">
            <v>148333.33333333334</v>
          </cell>
          <cell r="F116">
            <v>2966666.666666667</v>
          </cell>
          <cell r="G116">
            <v>3.2000000000000003E-4</v>
          </cell>
        </row>
        <row r="117">
          <cell r="A117">
            <v>3.48</v>
          </cell>
          <cell r="B117" t="str">
            <v>Curvas interior vertical para bandeja portacable tipo escalera metalica en lamina cold roled (pintada con pintura electrostatica) con  tapa de 30 cm en techo cuarto  de tableros de los edificios 1 y 2</v>
          </cell>
          <cell r="C117" t="str">
            <v>UND</v>
          </cell>
          <cell r="D117">
            <v>34</v>
          </cell>
          <cell r="E117">
            <v>189000</v>
          </cell>
          <cell r="F117">
            <v>6426000</v>
          </cell>
          <cell r="G117">
            <v>6.8999999999999997E-4</v>
          </cell>
        </row>
        <row r="118">
          <cell r="A118">
            <v>3.49</v>
          </cell>
          <cell r="B118" t="str">
            <v>Sumnistro e instalacion de bandeja portacable tipo escalera metalica en lamina cold roled (pintada con pintura electrostatica) sin  tapa de 40 cm, soportado en riel liso tipo chanel y varilla roscada- anclaje con chazos de expansion  metalicos instalada en buitron para acometidas a los tableros en los pisos edificios 1 y 2</v>
          </cell>
          <cell r="C118" t="str">
            <v>UND</v>
          </cell>
          <cell r="D118">
            <v>5</v>
          </cell>
          <cell r="E118">
            <v>139666.66666666669</v>
          </cell>
          <cell r="F118">
            <v>698333.33333333349</v>
          </cell>
          <cell r="G118">
            <v>8.0000000000000007E-5</v>
          </cell>
        </row>
        <row r="119">
          <cell r="A119">
            <v>3.5</v>
          </cell>
          <cell r="B119" t="str">
            <v>Curvas horizonta para bandeja portacable tipo escalera metalica en lamina cold roled (pintada con pintura electrostatica) con  tapa de 30 cm en techo cuarto  de tableros de los edificios 1 y 2 y salida a buitron</v>
          </cell>
          <cell r="C119" t="str">
            <v>UND</v>
          </cell>
          <cell r="D119">
            <v>6</v>
          </cell>
          <cell r="E119">
            <v>224000</v>
          </cell>
          <cell r="F119">
            <v>1344000</v>
          </cell>
          <cell r="G119">
            <v>1.3999999999999999E-4</v>
          </cell>
        </row>
        <row r="120">
          <cell r="A120">
            <v>0</v>
          </cell>
          <cell r="B120">
            <v>0</v>
          </cell>
          <cell r="C120">
            <v>0</v>
          </cell>
          <cell r="D120">
            <v>0</v>
          </cell>
          <cell r="E120">
            <v>0</v>
          </cell>
          <cell r="F120">
            <v>48488000</v>
          </cell>
          <cell r="G120">
            <v>5.2500000000000021E-3</v>
          </cell>
        </row>
        <row r="121">
          <cell r="A121" t="str">
            <v>4</v>
          </cell>
          <cell r="B121" t="str">
            <v>ALUMBRADO Y TOMACORRIENTES</v>
          </cell>
          <cell r="C121">
            <v>0</v>
          </cell>
          <cell r="D121">
            <v>0</v>
          </cell>
          <cell r="E121">
            <v>0</v>
          </cell>
          <cell r="F121">
            <v>0</v>
          </cell>
          <cell r="G121">
            <v>0</v>
          </cell>
        </row>
        <row r="122">
          <cell r="A122">
            <v>4.01</v>
          </cell>
          <cell r="B122" t="str">
            <v>Salida lampara fluorescente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2" t="str">
            <v>UND</v>
          </cell>
          <cell r="D122">
            <v>122</v>
          </cell>
          <cell r="E122">
            <v>64080</v>
          </cell>
          <cell r="F122">
            <v>7817760</v>
          </cell>
          <cell r="G122">
            <v>8.4000000000000003E-4</v>
          </cell>
        </row>
        <row r="123">
          <cell r="A123">
            <v>4.0199999999999996</v>
          </cell>
          <cell r="B123" t="str">
            <v>Salida para BALASTO EMERGENCIA en  lampara fluorescente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3" t="str">
            <v>UND</v>
          </cell>
          <cell r="D123">
            <v>116</v>
          </cell>
          <cell r="E123">
            <v>64080</v>
          </cell>
          <cell r="F123">
            <v>7433280</v>
          </cell>
          <cell r="G123">
            <v>8.0000000000000004E-4</v>
          </cell>
        </row>
        <row r="124">
          <cell r="A124">
            <v>4.03</v>
          </cell>
          <cell r="B124" t="str">
            <v>Salida bala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4" t="str">
            <v>UND</v>
          </cell>
          <cell r="D124">
            <v>409</v>
          </cell>
          <cell r="E124">
            <v>64080</v>
          </cell>
          <cell r="F124">
            <v>26208720</v>
          </cell>
          <cell r="G124">
            <v>2.82E-3</v>
          </cell>
        </row>
        <row r="125">
          <cell r="A125">
            <v>4.04</v>
          </cell>
          <cell r="B125" t="str">
            <v>Salida lampara EMERGENCIA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5" t="str">
            <v>UND</v>
          </cell>
          <cell r="D125">
            <v>68</v>
          </cell>
          <cell r="E125">
            <v>64080</v>
          </cell>
          <cell r="F125">
            <v>4357440</v>
          </cell>
          <cell r="G125">
            <v>4.6999999999999999E-4</v>
          </cell>
        </row>
        <row r="126">
          <cell r="A126">
            <v>4.05</v>
          </cell>
          <cell r="B126" t="str">
            <v>Salida   aplique "salida de  emergencia"-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6" t="str">
            <v>UND</v>
          </cell>
          <cell r="D126">
            <v>6</v>
          </cell>
          <cell r="E126">
            <v>64080</v>
          </cell>
          <cell r="F126">
            <v>384480</v>
          </cell>
          <cell r="G126">
            <v>4.0000000000000003E-5</v>
          </cell>
        </row>
        <row r="127">
          <cell r="A127">
            <v>4.0599999999999996</v>
          </cell>
          <cell r="B127" t="str">
            <v>Salida Interruptor SENCILLO  -Incluye interruptor con punto a tierra, , tubo conduit PVC 1/2" (o 3/4" o 1" cuando se requiera) con accesorios , cajas PVC  octogonales (cajas 2x4  y 4x 4 con suplemento cuando se requiera), Conductores en Cable  #12 Cu THHN (utilizar color negro para retornos)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7" t="str">
            <v>UND</v>
          </cell>
          <cell r="D127">
            <v>102</v>
          </cell>
          <cell r="E127">
            <v>56964</v>
          </cell>
          <cell r="F127">
            <v>5810328</v>
          </cell>
          <cell r="G127">
            <v>6.2E-4</v>
          </cell>
        </row>
        <row r="128">
          <cell r="A128">
            <v>4.07</v>
          </cell>
          <cell r="B128" t="str">
            <v>Salida Interruptor DOBLE  - Incluye interruptor con punto a tierra, , tubo conduit PVC 1/2" (o 3/4" o 1" cuando se requiera) con accesorios , cajas PVC  octogonales (cajas 2x4  y 4x 4 con suplemento cuando se requiera), Conductores en Cable  #12 Cu THHN (utilizar color negro para retornos)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8" t="str">
            <v>UND</v>
          </cell>
          <cell r="D128">
            <v>56</v>
          </cell>
          <cell r="E128">
            <v>65064</v>
          </cell>
          <cell r="F128">
            <v>3643584</v>
          </cell>
          <cell r="G128">
            <v>3.8999999999999999E-4</v>
          </cell>
        </row>
        <row r="129">
          <cell r="A129">
            <v>4.08</v>
          </cell>
          <cell r="B129" t="str">
            <v>Salida Interruptor CONMUTABLE SENCILLO  -Incluye interruptor con punto a tierra, tubo conduit PVC 1/2" (o 3/4" o 1" cuando se requiera) con accesorios , cajas PVC  octogonales (cajas 2x4  y 4x 4 con suplemento cuando se requiera), Conductores en Cable  #12 Cu THHN -  (utilizar color negro para retornos)-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9" t="str">
            <v>UND</v>
          </cell>
          <cell r="D129">
            <v>12</v>
          </cell>
          <cell r="E129">
            <v>72464</v>
          </cell>
          <cell r="F129">
            <v>869568</v>
          </cell>
          <cell r="G129">
            <v>9.0000000000000006E-5</v>
          </cell>
        </row>
        <row r="130">
          <cell r="A130">
            <v>4.09</v>
          </cell>
          <cell r="B130" t="str">
            <v>Salida tomacorriente doble polo a tierra circuito REGULADO EN MURO -  MARCA LEVITON con conexión a tierra aislada del chasis y grado Hospital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Mano de obra donde sea necesario de: regata, entubado, resane, cableado, aparateado, aseo.</v>
          </cell>
          <cell r="C130" t="str">
            <v>UND</v>
          </cell>
          <cell r="D130">
            <v>115</v>
          </cell>
          <cell r="E130">
            <v>70414</v>
          </cell>
          <cell r="F130">
            <v>8097610</v>
          </cell>
          <cell r="G130">
            <v>8.7000000000000001E-4</v>
          </cell>
        </row>
        <row r="131">
          <cell r="A131">
            <v>4.0999999999999996</v>
          </cell>
          <cell r="B131" t="str">
            <v>Salida tomacorriente doble polo a tierra circuito REGULADO EN MUEBLE -  MARCA LEVITON con conexión a tierra aislada del chasis y grado Hospital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 Conexion entre salida en pared y mueble en cable encauchetado 3 x 12 awg y clavija 3H LEVITON  Mano de obra donde sea necesario de: regata, entubado, resane, cableado, aparateado, aseo.</v>
          </cell>
          <cell r="C131" t="str">
            <v>UND</v>
          </cell>
          <cell r="D131">
            <v>288</v>
          </cell>
          <cell r="E131">
            <v>85364</v>
          </cell>
          <cell r="F131">
            <v>24584832</v>
          </cell>
          <cell r="G131">
            <v>2.64E-3</v>
          </cell>
        </row>
        <row r="132">
          <cell r="A132">
            <v>4.1100000000000003</v>
          </cell>
          <cell r="B132" t="str">
            <v>Salida tomacorriente doble polo a tierra circuito NORMAL -  MARCA LEVITON con conexión a tierra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Mano de obra donde sea necesario de: regata, entubado, resane, cableado, aparateado, aseo.</v>
          </cell>
          <cell r="C132" t="str">
            <v>UND</v>
          </cell>
          <cell r="D132">
            <v>372</v>
          </cell>
          <cell r="E132">
            <v>67054</v>
          </cell>
          <cell r="F132">
            <v>24944088</v>
          </cell>
          <cell r="G132">
            <v>2.6800000000000001E-3</v>
          </cell>
        </row>
        <row r="133">
          <cell r="A133">
            <v>4.12</v>
          </cell>
          <cell r="B133" t="str">
            <v>Salida tomacorriente TRIFILAR( 208 V- 2F + T) circuito NORMAL  -  MARCA LEVITON con conexión a tierra   - incluye tubo conduit PVC 1"  con accesorios , cajas metalicas  4x 4 con suplemento cuando se requiera,  marquillas identificacion del circuito, Conductores en Cable  #12  Cu THHN - -- empalmes conectores de resorte tipo Scotchlok- incluye cajas de empalme en cielo cuando se requiera - para AA SALONES  Mano de obra donde sea necesario de: regata, entubado, resane, cableado, aparateado, aseo.</v>
          </cell>
          <cell r="C133" t="str">
            <v>UND</v>
          </cell>
          <cell r="D133">
            <v>22</v>
          </cell>
          <cell r="E133">
            <v>221094</v>
          </cell>
          <cell r="F133">
            <v>4864068</v>
          </cell>
          <cell r="G133">
            <v>5.1999999999999995E-4</v>
          </cell>
        </row>
        <row r="134">
          <cell r="A134">
            <v>4.13</v>
          </cell>
          <cell r="B134" t="str">
            <v>Suministro e instalación lampara fluorecente tipo IT 100AQ SPH 1X4 / 2T83241 (32 X 2)-ILUMINACIONES TECNICAS</v>
          </cell>
          <cell r="C134" t="str">
            <v>UND</v>
          </cell>
          <cell r="D134">
            <v>38</v>
          </cell>
          <cell r="E134">
            <v>118500</v>
          </cell>
          <cell r="F134">
            <v>4503000</v>
          </cell>
          <cell r="G134">
            <v>4.8000000000000001E-4</v>
          </cell>
        </row>
        <row r="135">
          <cell r="A135">
            <v>4.1399999999999997</v>
          </cell>
          <cell r="B135" t="str">
            <v>Suministro e instalación lampara fluorecente tipo LFS IM TB 1X4 / 2T83241 (32X2) ILUMINACIONES TECNICAS</v>
          </cell>
          <cell r="C135" t="str">
            <v>UND</v>
          </cell>
          <cell r="D135">
            <v>54</v>
          </cell>
          <cell r="E135">
            <v>116500</v>
          </cell>
          <cell r="F135">
            <v>6291000</v>
          </cell>
          <cell r="G135">
            <v>6.8000000000000005E-4</v>
          </cell>
        </row>
        <row r="136">
          <cell r="A136">
            <v>4.1500000000000004</v>
          </cell>
          <cell r="B136" t="str">
            <v>Suministro e instalación lampara fluorecente tipo LFS IM TB 1X8 / 2x2T83241 (32X4) ILUMINACIONES TECNICAS</v>
          </cell>
          <cell r="C136" t="str">
            <v>UND</v>
          </cell>
          <cell r="D136">
            <v>150</v>
          </cell>
          <cell r="E136">
            <v>153500</v>
          </cell>
          <cell r="F136">
            <v>23025000</v>
          </cell>
          <cell r="G136">
            <v>2.48E-3</v>
          </cell>
        </row>
        <row r="137">
          <cell r="A137">
            <v>4.16</v>
          </cell>
          <cell r="B137" t="str">
            <v>Suministro e instalación lampara fluorecente tipo LFS IM TB 1X4 / 2T83241 (32X2) con BALASTO DE EMERGENCIA - ILUMINACIONES TECNICAS</v>
          </cell>
          <cell r="C137" t="str">
            <v>UND</v>
          </cell>
          <cell r="D137">
            <v>96</v>
          </cell>
          <cell r="E137">
            <v>311500</v>
          </cell>
          <cell r="F137">
            <v>29904000</v>
          </cell>
          <cell r="G137">
            <v>3.2200000000000002E-3</v>
          </cell>
        </row>
        <row r="138">
          <cell r="A138">
            <v>4.17</v>
          </cell>
          <cell r="B138" t="str">
            <v>Suministro e instalación luminaria (Cilindro) ITD 960 / 2T42641 (26X2) ILUMINACIONES TECNICAS</v>
          </cell>
          <cell r="C138" t="str">
            <v>UND</v>
          </cell>
          <cell r="D138">
            <v>208</v>
          </cell>
          <cell r="E138">
            <v>47700</v>
          </cell>
          <cell r="F138">
            <v>9921600</v>
          </cell>
          <cell r="G138">
            <v>1.07E-3</v>
          </cell>
        </row>
        <row r="139">
          <cell r="A139">
            <v>4.18</v>
          </cell>
          <cell r="B139" t="str">
            <v>Suministro luminaria (Bala) ITD 49 7w Master Led 120 v (7X1) ILUMINACIONES TECNICAS</v>
          </cell>
          <cell r="C139" t="str">
            <v>UND</v>
          </cell>
          <cell r="D139">
            <v>84</v>
          </cell>
          <cell r="E139">
            <v>95500</v>
          </cell>
          <cell r="F139">
            <v>8022000</v>
          </cell>
          <cell r="G139">
            <v>8.5999999999999998E-4</v>
          </cell>
        </row>
        <row r="140">
          <cell r="A140">
            <v>4.1900000000000004</v>
          </cell>
          <cell r="B140" t="str">
            <v>Suministro e instalación luminaria CORAL 2T524w +2BIAX 24w (24X4) ILUMINACIONES TECNICAS</v>
          </cell>
          <cell r="C140" t="str">
            <v>UND</v>
          </cell>
          <cell r="D140">
            <v>91</v>
          </cell>
          <cell r="E140">
            <v>311500</v>
          </cell>
          <cell r="F140">
            <v>28346500</v>
          </cell>
          <cell r="G140">
            <v>3.0500000000000002E-3</v>
          </cell>
        </row>
        <row r="141">
          <cell r="A141">
            <v>4.2</v>
          </cell>
          <cell r="B141" t="str">
            <v>Suministro e instalación luminaria (Bala piso) IT D6 / Master Led 4w 120 v (4x1) ILUMINACIONES TECNICAS</v>
          </cell>
          <cell r="C141" t="str">
            <v>UND</v>
          </cell>
          <cell r="D141">
            <v>26</v>
          </cell>
          <cell r="E141">
            <v>31500</v>
          </cell>
          <cell r="F141">
            <v>819000</v>
          </cell>
          <cell r="G141">
            <v>9.0000000000000006E-5</v>
          </cell>
        </row>
        <row r="142">
          <cell r="A142">
            <v>4.21</v>
          </cell>
          <cell r="B142" t="str">
            <v>Suministro e instalación letrero luminoso "salida de emergencia" COLOR VERDE - bateria recargable</v>
          </cell>
          <cell r="C142" t="str">
            <v>UND</v>
          </cell>
          <cell r="D142">
            <v>24</v>
          </cell>
          <cell r="E142">
            <v>151500</v>
          </cell>
          <cell r="F142">
            <v>3636000</v>
          </cell>
          <cell r="G142">
            <v>3.8999999999999999E-4</v>
          </cell>
        </row>
        <row r="143">
          <cell r="A143">
            <v>4.22</v>
          </cell>
          <cell r="B143" t="str">
            <v>Suministro e instalación  lampara de emergencia aplique IT950EXL  ILUMINACIONES TECNICAS</v>
          </cell>
          <cell r="C143" t="str">
            <v>UND</v>
          </cell>
          <cell r="D143">
            <v>24</v>
          </cell>
          <cell r="E143">
            <v>161500</v>
          </cell>
          <cell r="F143">
            <v>3876000</v>
          </cell>
          <cell r="G143">
            <v>4.2000000000000002E-4</v>
          </cell>
        </row>
        <row r="144">
          <cell r="A144">
            <v>0</v>
          </cell>
          <cell r="B144">
            <v>0</v>
          </cell>
          <cell r="C144">
            <v>0</v>
          </cell>
          <cell r="D144">
            <v>0</v>
          </cell>
          <cell r="E144">
            <v>0</v>
          </cell>
          <cell r="F144">
            <v>237359858</v>
          </cell>
          <cell r="G144">
            <v>2.5520000000000004E-2</v>
          </cell>
        </row>
        <row r="145">
          <cell r="A145" t="str">
            <v>5</v>
          </cell>
          <cell r="B145" t="str">
            <v>SISTEMA DE PROTECCION DESCARGAS ATMOSFERICAS Y MALLA A TIERRA</v>
          </cell>
          <cell r="C145">
            <v>0</v>
          </cell>
          <cell r="D145">
            <v>0</v>
          </cell>
          <cell r="E145">
            <v>0</v>
          </cell>
          <cell r="F145">
            <v>0</v>
          </cell>
          <cell r="G145">
            <v>0</v>
          </cell>
        </row>
        <row r="146">
          <cell r="A146">
            <v>5.01</v>
          </cell>
          <cell r="B146" t="str">
            <v>Para edificios 1-2  incluye 4 Puntas captadora de aluminio tipo franklin 2mx16mm, 16 Puntas captadora de aluminio tipo franklin 1mx16mm, 20 Platinas  sobre cubierta metalica para base de punta captadora, 300 metros de alambrón de aluminio No 8, 600 mteros de cable de cobre 1/0 DD, 200 unidades para soporte sobre cubierta metalica para alambron, 60 unidades para soporte sobre columnas para alambron, 60 unidades de grapa doble ala ( Sujecion tubo IMC 1"),  8 unidades de grapa bimetalica, 12 unidades ducto PVC 1" X 3m, 12 unidades de ducto IMC 1" X 3m,  8 unidades varilla de Cu de 5/8" x 2,4m,  8 unidades resgistro 30x30x30cm, 8 unidaddesde soldadura exotermica con tratamiento de terreno para conexión de bajantes a la varilla de coble,  2 Montaje e instalacion sistema de proteccion de desacargas atmosfericas según planos x edificio,  instalación de 600 metros de  cable de Cu DD # 1/0 para SPT del apantallamiento- enterrado sin tuberia a 30-50 cm de profundidad, 11 unidades de soldadura exotermica  para conexión de cable del SPT  adicionales colas</v>
          </cell>
          <cell r="C146" t="str">
            <v>UND</v>
          </cell>
          <cell r="D146">
            <v>1</v>
          </cell>
          <cell r="E146">
            <v>43288000</v>
          </cell>
          <cell r="F146">
            <v>43288000</v>
          </cell>
          <cell r="G146">
            <v>4.6499999999999996E-3</v>
          </cell>
        </row>
        <row r="147">
          <cell r="A147">
            <v>5.0199999999999996</v>
          </cell>
          <cell r="B147" t="str">
            <v>Suministro y construcción de sistema de puesta a tierra: malla de 4x4m, 9 varillas Cu-Cu, conductor No.2/0 Cu desnudo - uniones soldadas(soldadura exotermica). Incluye canalización en tubo pvc de 1" con cable de cobre desnudo 2/0 para conectar el SPT con la barra de tierras del tablero general ( 20  mts) y con el transformador (20 mts)</v>
          </cell>
          <cell r="C147" t="str">
            <v>UND</v>
          </cell>
          <cell r="D147">
            <v>1</v>
          </cell>
          <cell r="E147">
            <v>4210000</v>
          </cell>
          <cell r="F147">
            <v>4210000</v>
          </cell>
          <cell r="G147">
            <v>4.4999999999999999E-4</v>
          </cell>
        </row>
        <row r="148">
          <cell r="A148">
            <v>0</v>
          </cell>
          <cell r="B148">
            <v>0</v>
          </cell>
          <cell r="C148">
            <v>0</v>
          </cell>
          <cell r="D148">
            <v>0</v>
          </cell>
          <cell r="E148">
            <v>0</v>
          </cell>
          <cell r="F148">
            <v>47498000</v>
          </cell>
          <cell r="G148">
            <v>5.0999999999999995E-3</v>
          </cell>
        </row>
        <row r="149">
          <cell r="A149" t="str">
            <v>6</v>
          </cell>
          <cell r="B149" t="str">
            <v>SISTEMA BOMBAS CONTRA INCENDIO</v>
          </cell>
          <cell r="C149">
            <v>0</v>
          </cell>
          <cell r="D149">
            <v>0</v>
          </cell>
          <cell r="E149">
            <v>0</v>
          </cell>
          <cell r="F149">
            <v>0</v>
          </cell>
          <cell r="G149">
            <v>0</v>
          </cell>
        </row>
        <row r="150">
          <cell r="A150">
            <v>6.01</v>
          </cell>
          <cell r="B150" t="str">
            <v>Alimentador  3 Fases 208 V para bomba contraincendio en cable Cu - 3 # 8 awg-THHN + 1#10 awg-THHN en tubo metalico EMT de 1" desde tablero en cuarto de bombas - Con caja de paso metalica de 15 x 15 cm- soporte  en riel chanel con chazo metalico y abrazadera doble ala 1"</v>
          </cell>
          <cell r="C150" t="str">
            <v>ML</v>
          </cell>
          <cell r="D150">
            <v>12</v>
          </cell>
          <cell r="E150">
            <v>34765</v>
          </cell>
          <cell r="F150">
            <v>417180</v>
          </cell>
          <cell r="G150">
            <v>4.0000000000000003E-5</v>
          </cell>
        </row>
        <row r="151">
          <cell r="A151">
            <v>6.02</v>
          </cell>
          <cell r="B151" t="str">
            <v>Suministro e instalación (Empotrado en pared )Tablero para BOMBA #1 - metalico 40 x40 cm  con totalizador 3 x 20 A caja moldeada- para recibir acometida desde subestacion</v>
          </cell>
          <cell r="C151" t="str">
            <v>UND</v>
          </cell>
          <cell r="D151">
            <v>1</v>
          </cell>
          <cell r="E151">
            <v>392000</v>
          </cell>
          <cell r="F151">
            <v>392000</v>
          </cell>
          <cell r="G151">
            <v>4.0000000000000003E-5</v>
          </cell>
        </row>
        <row r="152">
          <cell r="A152">
            <v>6.03</v>
          </cell>
          <cell r="B152" t="str">
            <v>Suministro e instalación (Empotrado en pared )Tablero para BOMBA #2 - metalico 40 x40 cm  con totalizador 3 x 20 A caja moldeada- para recibir acometida desde subestacion</v>
          </cell>
          <cell r="C152" t="str">
            <v>UND</v>
          </cell>
          <cell r="D152">
            <v>1</v>
          </cell>
          <cell r="E152">
            <v>392000</v>
          </cell>
          <cell r="F152">
            <v>392000</v>
          </cell>
          <cell r="G152">
            <v>4.0000000000000003E-5</v>
          </cell>
        </row>
        <row r="153">
          <cell r="A153">
            <v>6.04</v>
          </cell>
          <cell r="B153" t="str">
            <v>Alimentador a MOTOBOMBA # 2 -  7,5 HP- Desde tablero TG-SUBESTACION en Cable    3 # 6 Cu.THHN  + 1# 8 Cu THHN. EN TUBO PVC   por canalizacion subterranea ( no incluye canalizacion) -  incluye cable , M.O, marquillas identificación, amarras plasticas,</v>
          </cell>
          <cell r="C153" t="str">
            <v>ML</v>
          </cell>
          <cell r="D153">
            <v>120</v>
          </cell>
          <cell r="E153">
            <v>22410</v>
          </cell>
          <cell r="F153">
            <v>2689200</v>
          </cell>
          <cell r="G153">
            <v>2.9E-4</v>
          </cell>
        </row>
        <row r="154">
          <cell r="A154">
            <v>6.05</v>
          </cell>
          <cell r="B154" t="str">
            <v>Alimentador a MOTOBOMBA # 1 -  20 HP- Desde tablero TG-SUBESTACION en Cable    6 # 2/0 Cu.THHN  + 1# 2 Cu THHN. EN TUBO PVC   por canalizacion subterranea ( no incluye canalizacion) -  incluye cable , M.O, marquillas identificación, amarras plasticas,</v>
          </cell>
          <cell r="C154" t="str">
            <v>ML</v>
          </cell>
          <cell r="D154">
            <v>485</v>
          </cell>
          <cell r="E154">
            <v>161151.23711340208</v>
          </cell>
          <cell r="F154">
            <v>78158350.000000015</v>
          </cell>
          <cell r="G154">
            <v>8.3999999999999995E-3</v>
          </cell>
        </row>
        <row r="155">
          <cell r="A155">
            <v>6.06</v>
          </cell>
          <cell r="B155" t="str">
            <v xml:space="preserve">Canalización en tubería PVC  2 ø 1" incluye terminal tipo campana en ambos extremos - excavación, relleno compactado  </v>
          </cell>
          <cell r="C155" t="str">
            <v>ML</v>
          </cell>
          <cell r="D155">
            <v>100</v>
          </cell>
          <cell r="E155">
            <v>19370</v>
          </cell>
          <cell r="F155">
            <v>1937000</v>
          </cell>
          <cell r="G155">
            <v>2.1000000000000001E-4</v>
          </cell>
        </row>
        <row r="156">
          <cell r="A156">
            <v>6.07</v>
          </cell>
          <cell r="B156" t="str">
            <v xml:space="preserve">Canalización en tubería PVC 2 ø 2"  incluye terminal tipo campana en ambos extremos - excavación, relleno compactado   </v>
          </cell>
          <cell r="C156" t="str">
            <v>ML</v>
          </cell>
          <cell r="D156">
            <v>465</v>
          </cell>
          <cell r="E156">
            <v>30370</v>
          </cell>
          <cell r="F156">
            <v>14122050</v>
          </cell>
          <cell r="G156">
            <v>1.5200000000000001E-3</v>
          </cell>
        </row>
        <row r="157">
          <cell r="A157">
            <v>6.08</v>
          </cell>
          <cell r="B157" t="str">
            <v>Caja de concreto reforzado con tapa y marco metálico tipo "caja de paso  tipo A" Norma EPSA - largo 120 cm- ancho 130 cm- profundidad 143 cm - 2 tapas</v>
          </cell>
          <cell r="C157" t="str">
            <v>UND</v>
          </cell>
          <cell r="D157">
            <v>18</v>
          </cell>
          <cell r="E157">
            <v>1000000</v>
          </cell>
          <cell r="F157">
            <v>18000000</v>
          </cell>
          <cell r="G157">
            <v>1.9400000000000001E-3</v>
          </cell>
        </row>
        <row r="158">
          <cell r="A158">
            <v>0</v>
          </cell>
          <cell r="B158">
            <v>0</v>
          </cell>
          <cell r="C158">
            <v>0</v>
          </cell>
          <cell r="D158">
            <v>0</v>
          </cell>
          <cell r="E158">
            <v>0</v>
          </cell>
          <cell r="F158">
            <v>116107780.00000001</v>
          </cell>
          <cell r="G158">
            <v>1.2480000000000002E-2</v>
          </cell>
        </row>
        <row r="159">
          <cell r="A159" t="str">
            <v>7</v>
          </cell>
          <cell r="B159" t="str">
            <v>ILUMINACION  PERIMETRAL</v>
          </cell>
          <cell r="C159">
            <v>0</v>
          </cell>
          <cell r="D159">
            <v>0</v>
          </cell>
          <cell r="E159">
            <v>0</v>
          </cell>
          <cell r="F159">
            <v>0</v>
          </cell>
          <cell r="G159">
            <v>0</v>
          </cell>
        </row>
        <row r="160">
          <cell r="A160">
            <v>7.01</v>
          </cell>
          <cell r="B160" t="str">
            <v>Suministro e instalacion de poste de concreto de 9 x 510</v>
          </cell>
          <cell r="C160" t="str">
            <v>UND</v>
          </cell>
          <cell r="D160">
            <v>24</v>
          </cell>
          <cell r="E160">
            <v>545000</v>
          </cell>
          <cell r="F160">
            <v>13080000</v>
          </cell>
          <cell r="G160">
            <v>1.41E-3</v>
          </cell>
        </row>
        <row r="161">
          <cell r="A161">
            <v>7.02</v>
          </cell>
          <cell r="B161" t="str">
            <v>Cableado red secundaria para alumbrado publico   208 v( 2F+T) en cable trenzado Al 3x # 2</v>
          </cell>
          <cell r="C161" t="str">
            <v>ML</v>
          </cell>
          <cell r="D161">
            <v>850</v>
          </cell>
          <cell r="E161">
            <v>7000</v>
          </cell>
          <cell r="F161">
            <v>5950000</v>
          </cell>
          <cell r="G161">
            <v>6.4000000000000005E-4</v>
          </cell>
        </row>
        <row r="162">
          <cell r="A162">
            <v>7.03</v>
          </cell>
          <cell r="B162" t="str">
            <v>Suministro e instalación de luminaria alumbrado publico con brazo 150  wt NA con foto celda</v>
          </cell>
          <cell r="C162" t="str">
            <v>UND</v>
          </cell>
          <cell r="D162">
            <v>24</v>
          </cell>
          <cell r="E162">
            <v>392000</v>
          </cell>
          <cell r="F162">
            <v>9408000</v>
          </cell>
          <cell r="G162">
            <v>1.01E-3</v>
          </cell>
        </row>
        <row r="163">
          <cell r="A163">
            <v>7.04</v>
          </cell>
          <cell r="B163" t="str">
            <v>Construccion caja de paso en concreto de 60 x 60 x 60 cm  con tapa y marco metalico</v>
          </cell>
          <cell r="C163" t="str">
            <v>UND</v>
          </cell>
          <cell r="D163">
            <v>8</v>
          </cell>
          <cell r="E163">
            <v>400000</v>
          </cell>
          <cell r="F163">
            <v>3200000</v>
          </cell>
          <cell r="G163">
            <v>3.4000000000000002E-4</v>
          </cell>
        </row>
        <row r="164">
          <cell r="A164">
            <v>7.05</v>
          </cell>
          <cell r="B164" t="str">
            <v>CONSTRUCCIÓN DE CONJUNTO RED BAJA TENSIÓN CON PERCHA TRENZADA CORRIDO (BT01)</v>
          </cell>
          <cell r="C164" t="str">
            <v>UND</v>
          </cell>
          <cell r="D164">
            <v>12</v>
          </cell>
          <cell r="E164">
            <v>156200</v>
          </cell>
          <cell r="F164">
            <v>1874400</v>
          </cell>
          <cell r="G164">
            <v>2.0000000000000001E-4</v>
          </cell>
        </row>
        <row r="165">
          <cell r="A165">
            <v>7.06</v>
          </cell>
          <cell r="B165" t="str">
            <v>CONSTRUCCIÓN DE CONJUNTO RED BAJA TENSIÓN CON PERCHA TRENZADA RETENCIÓN (BT02)</v>
          </cell>
          <cell r="C165" t="str">
            <v>UND</v>
          </cell>
          <cell r="D165">
            <v>9</v>
          </cell>
          <cell r="E165">
            <v>239550</v>
          </cell>
          <cell r="F165">
            <v>2155950</v>
          </cell>
          <cell r="G165">
            <v>2.3000000000000001E-4</v>
          </cell>
        </row>
        <row r="166">
          <cell r="A166">
            <v>7.07</v>
          </cell>
          <cell r="B166" t="str">
            <v>CONSTRUCCIÓN DE CONJUNTO RED BAJA TENSIÓN CON PERCHA TRENZADA TERMINAL (BT03)</v>
          </cell>
          <cell r="C166" t="str">
            <v>UND</v>
          </cell>
          <cell r="D166">
            <v>4</v>
          </cell>
          <cell r="E166">
            <v>195150</v>
          </cell>
          <cell r="F166">
            <v>780600</v>
          </cell>
          <cell r="G166">
            <v>8.0000000000000007E-5</v>
          </cell>
        </row>
        <row r="167">
          <cell r="A167">
            <v>7.08</v>
          </cell>
          <cell r="B167" t="str">
            <v>CONSTRUCCIÓN DE CONJUNTO  DE PUESTA A TIERRA BT (PTBT22)</v>
          </cell>
          <cell r="C167" t="str">
            <v>UND</v>
          </cell>
          <cell r="D167">
            <v>4</v>
          </cell>
          <cell r="E167">
            <v>424000</v>
          </cell>
          <cell r="F167">
            <v>1696000</v>
          </cell>
          <cell r="G167">
            <v>1.8000000000000001E-4</v>
          </cell>
        </row>
        <row r="168">
          <cell r="A168">
            <v>7.09</v>
          </cell>
          <cell r="B168" t="str">
            <v>CONSTRUCCIÓN DE CONJUNTO RETENIDA TIPO GUITARRA A TIERRA BAJA TENSIÓN (RTG1)</v>
          </cell>
          <cell r="C168" t="str">
            <v>UND</v>
          </cell>
          <cell r="D168">
            <v>13</v>
          </cell>
          <cell r="E168">
            <v>421500</v>
          </cell>
          <cell r="F168">
            <v>5479500</v>
          </cell>
          <cell r="G168">
            <v>5.9000000000000003E-4</v>
          </cell>
        </row>
        <row r="169">
          <cell r="A169">
            <v>0</v>
          </cell>
          <cell r="B169">
            <v>0</v>
          </cell>
          <cell r="C169">
            <v>0</v>
          </cell>
          <cell r="D169">
            <v>0</v>
          </cell>
          <cell r="E169">
            <v>0</v>
          </cell>
          <cell r="F169">
            <v>43624450</v>
          </cell>
          <cell r="G169">
            <v>4.6800000000000001E-3</v>
          </cell>
        </row>
        <row r="170">
          <cell r="A170" t="str">
            <v>8</v>
          </cell>
          <cell r="B170" t="str">
            <v>ILUMINACION  SENDERO PEATONAL</v>
          </cell>
          <cell r="C170">
            <v>0</v>
          </cell>
          <cell r="D170">
            <v>0</v>
          </cell>
          <cell r="E170">
            <v>0</v>
          </cell>
          <cell r="F170">
            <v>0</v>
          </cell>
          <cell r="G170">
            <v>0</v>
          </cell>
        </row>
        <row r="171">
          <cell r="A171">
            <v>8.01</v>
          </cell>
          <cell r="B171" t="str">
            <v>Suministro e instalacion de luminaria en poste de 4 metros (metálico galvanizado 2")  NA 70 W - 208</v>
          </cell>
          <cell r="C171" t="str">
            <v>UND</v>
          </cell>
          <cell r="D171">
            <v>25</v>
          </cell>
          <cell r="E171">
            <v>350000</v>
          </cell>
          <cell r="F171">
            <v>8750000</v>
          </cell>
          <cell r="G171">
            <v>9.3999999999999997E-4</v>
          </cell>
        </row>
        <row r="172">
          <cell r="A172">
            <v>8.02</v>
          </cell>
          <cell r="B172" t="str">
            <v>Canalizacion subterranea en tubo PVC  1"  " entre tablero TG  Y  tableros de distribucion de edificios con  cajas de paso en concreto para acometidas de distribucion</v>
          </cell>
          <cell r="C172" t="str">
            <v>ML</v>
          </cell>
          <cell r="D172">
            <v>180</v>
          </cell>
          <cell r="E172">
            <v>5020</v>
          </cell>
          <cell r="F172">
            <v>903600</v>
          </cell>
          <cell r="G172">
            <v>1E-4</v>
          </cell>
        </row>
        <row r="173">
          <cell r="A173">
            <v>8.0299999999999994</v>
          </cell>
          <cell r="B173" t="str">
            <v>Construccion caja de paso en concreto de 60 x 60 x 60 cm  con tapa y marco metalico</v>
          </cell>
          <cell r="C173" t="str">
            <v>UND</v>
          </cell>
          <cell r="D173">
            <v>25</v>
          </cell>
          <cell r="E173">
            <v>400000</v>
          </cell>
          <cell r="F173">
            <v>10000000</v>
          </cell>
          <cell r="G173">
            <v>1.08E-3</v>
          </cell>
        </row>
        <row r="174">
          <cell r="A174">
            <v>8.0399999999999991</v>
          </cell>
          <cell r="B174" t="str">
            <v>Cableado salidas 208 v para poste metalico en 2#8 + 1 #12 cu THHN</v>
          </cell>
          <cell r="C174" t="str">
            <v>ML</v>
          </cell>
          <cell r="D174">
            <v>530</v>
          </cell>
          <cell r="E174">
            <v>12510</v>
          </cell>
          <cell r="F174">
            <v>6630300</v>
          </cell>
          <cell r="G174">
            <v>7.1000000000000002E-4</v>
          </cell>
        </row>
        <row r="175">
          <cell r="A175">
            <v>0</v>
          </cell>
          <cell r="B175">
            <v>0</v>
          </cell>
          <cell r="C175">
            <v>0</v>
          </cell>
          <cell r="D175">
            <v>0</v>
          </cell>
          <cell r="E175">
            <v>0</v>
          </cell>
          <cell r="F175">
            <v>26283900</v>
          </cell>
          <cell r="G175">
            <v>2.8300000000000001E-3</v>
          </cell>
        </row>
        <row r="176">
          <cell r="A176" t="str">
            <v>9</v>
          </cell>
          <cell r="B176" t="str">
            <v>ILUMINACION  PARQUEADEROS</v>
          </cell>
          <cell r="C176">
            <v>0</v>
          </cell>
          <cell r="D176">
            <v>0</v>
          </cell>
          <cell r="E176">
            <v>0</v>
          </cell>
          <cell r="F176">
            <v>0</v>
          </cell>
          <cell r="G176">
            <v>0</v>
          </cell>
        </row>
        <row r="177">
          <cell r="A177">
            <v>9.01</v>
          </cell>
          <cell r="B177" t="str">
            <v>Suministro e instalacion de Mastil  metalico 16 metros - incluye construccion de base en concreto con pernos de sujecion</v>
          </cell>
          <cell r="C177" t="str">
            <v>UND</v>
          </cell>
          <cell r="D177">
            <v>2</v>
          </cell>
          <cell r="E177">
            <v>4000000</v>
          </cell>
          <cell r="F177">
            <v>8000000</v>
          </cell>
          <cell r="G177">
            <v>8.5999999999999998E-4</v>
          </cell>
        </row>
        <row r="178">
          <cell r="A178">
            <v>9.02</v>
          </cell>
          <cell r="B178" t="str">
            <v>Canalizacion subterranea en tubo PVC  3/4"  " con  cajas de paso en concreto para acometidas de distribucion</v>
          </cell>
          <cell r="C178" t="str">
            <v>ML</v>
          </cell>
          <cell r="D178">
            <v>160</v>
          </cell>
          <cell r="E178">
            <v>4090</v>
          </cell>
          <cell r="F178">
            <v>654400</v>
          </cell>
          <cell r="G178">
            <v>6.9999999999999994E-5</v>
          </cell>
        </row>
        <row r="179">
          <cell r="A179">
            <v>9.0299999999999994</v>
          </cell>
          <cell r="B179" t="str">
            <v>Construccion caja de paso en concreto de 100 x 100 x 60 cm  con tapa y marco metalico</v>
          </cell>
          <cell r="C179" t="str">
            <v>UND</v>
          </cell>
          <cell r="D179">
            <v>8</v>
          </cell>
          <cell r="E179">
            <v>700000</v>
          </cell>
          <cell r="F179">
            <v>5600000</v>
          </cell>
          <cell r="G179">
            <v>5.9999999999999995E-4</v>
          </cell>
        </row>
        <row r="180">
          <cell r="A180">
            <v>9.0399999999999991</v>
          </cell>
          <cell r="B180" t="str">
            <v>Acometida para alimentacion de reflectores en cable de Cu - 2 x  # 6 AWG-THHN +  1 x  # 8 AWG-THHN  por canalizacion en tubo PVC 3/4"</v>
          </cell>
          <cell r="C180" t="str">
            <v>ML</v>
          </cell>
          <cell r="D180">
            <v>200</v>
          </cell>
          <cell r="E180">
            <v>15810</v>
          </cell>
          <cell r="F180">
            <v>3162000</v>
          </cell>
          <cell r="G180">
            <v>3.4000000000000002E-4</v>
          </cell>
        </row>
        <row r="181">
          <cell r="A181">
            <v>9.0500000000000007</v>
          </cell>
          <cell r="B181" t="str">
            <v>Suministro e instalación de reflector MH 1000 W - 208 V con bombillo</v>
          </cell>
          <cell r="C181" t="str">
            <v>UND</v>
          </cell>
          <cell r="D181">
            <v>7</v>
          </cell>
          <cell r="E181">
            <v>869800</v>
          </cell>
          <cell r="F181">
            <v>6088600</v>
          </cell>
          <cell r="G181">
            <v>6.4999999999999997E-4</v>
          </cell>
        </row>
        <row r="182">
          <cell r="A182">
            <v>0</v>
          </cell>
          <cell r="B182">
            <v>0</v>
          </cell>
          <cell r="C182">
            <v>0</v>
          </cell>
          <cell r="D182">
            <v>0</v>
          </cell>
          <cell r="E182">
            <v>0</v>
          </cell>
          <cell r="F182">
            <v>23505000</v>
          </cell>
          <cell r="G182">
            <v>2.5199999999999997E-3</v>
          </cell>
        </row>
        <row r="183">
          <cell r="A183" t="str">
            <v>10</v>
          </cell>
          <cell r="B183" t="str">
            <v>ILUMINACION  ÁREA ALREDEDOR DE LOS 3 KIOSKOS</v>
          </cell>
          <cell r="C183">
            <v>0</v>
          </cell>
          <cell r="D183">
            <v>0</v>
          </cell>
          <cell r="E183">
            <v>0</v>
          </cell>
          <cell r="F183">
            <v>0</v>
          </cell>
          <cell r="G183">
            <v>0</v>
          </cell>
        </row>
        <row r="184">
          <cell r="A184">
            <v>10.01</v>
          </cell>
          <cell r="B184" t="str">
            <v>Suministro e instalación de poste de concreto de 9 x 510</v>
          </cell>
          <cell r="C184" t="str">
            <v>UND</v>
          </cell>
          <cell r="D184">
            <v>1</v>
          </cell>
          <cell r="E184">
            <v>450000</v>
          </cell>
          <cell r="F184">
            <v>450000</v>
          </cell>
          <cell r="G184">
            <v>5.0000000000000002E-5</v>
          </cell>
        </row>
        <row r="185">
          <cell r="A185">
            <v>10.02</v>
          </cell>
          <cell r="B185" t="str">
            <v>Canalización subterránea en tubo PVC  3/4"  " con  cajas de paso en concreto para acometidas de distribución</v>
          </cell>
          <cell r="C185" t="str">
            <v>ML</v>
          </cell>
          <cell r="D185">
            <v>220</v>
          </cell>
          <cell r="E185">
            <v>10090</v>
          </cell>
          <cell r="F185">
            <v>2219800</v>
          </cell>
          <cell r="G185">
            <v>2.4000000000000001E-4</v>
          </cell>
        </row>
        <row r="186">
          <cell r="A186">
            <v>10.029999999999999</v>
          </cell>
          <cell r="B186" t="str">
            <v>Construcción caja de paso en concreto de 60 x 60 x 60 cm  con tapa y marco metálico</v>
          </cell>
          <cell r="C186" t="str">
            <v>UND</v>
          </cell>
          <cell r="D186">
            <v>4</v>
          </cell>
          <cell r="E186">
            <v>400000</v>
          </cell>
          <cell r="F186">
            <v>1600000</v>
          </cell>
          <cell r="G186">
            <v>1.7000000000000001E-4</v>
          </cell>
        </row>
        <row r="187">
          <cell r="A187">
            <v>10.039999999999999</v>
          </cell>
          <cell r="B187" t="str">
            <v>Acometida para alimentación de reflectores en cable de Cu - 2 x  # 6 AWG-THHN +  1 x  # 8 AWG-THHN  por canalización en tubo PVC 3/4"</v>
          </cell>
          <cell r="C187" t="str">
            <v>ML</v>
          </cell>
          <cell r="D187">
            <v>120</v>
          </cell>
          <cell r="E187">
            <v>15810</v>
          </cell>
          <cell r="F187">
            <v>1897200</v>
          </cell>
          <cell r="G187">
            <v>2.0000000000000001E-4</v>
          </cell>
        </row>
        <row r="188">
          <cell r="A188">
            <v>10.050000000000001</v>
          </cell>
          <cell r="B188" t="str">
            <v>Suministro e instalación luminaria alumbrado publico con brazo 150  watt NA con foto celda</v>
          </cell>
          <cell r="C188" t="str">
            <v>UND</v>
          </cell>
          <cell r="D188">
            <v>3</v>
          </cell>
          <cell r="E188">
            <v>965900</v>
          </cell>
          <cell r="F188">
            <v>2897700</v>
          </cell>
          <cell r="G188">
            <v>3.1E-4</v>
          </cell>
        </row>
        <row r="189">
          <cell r="A189">
            <v>0</v>
          </cell>
          <cell r="B189">
            <v>0</v>
          </cell>
          <cell r="C189">
            <v>0</v>
          </cell>
          <cell r="D189">
            <v>0</v>
          </cell>
          <cell r="E189">
            <v>0</v>
          </cell>
          <cell r="F189">
            <v>9064700</v>
          </cell>
          <cell r="G189">
            <v>9.6999999999999994E-4</v>
          </cell>
        </row>
        <row r="190">
          <cell r="A190" t="str">
            <v>11</v>
          </cell>
          <cell r="B190" t="str">
            <v>RED DE MEDIA TENSION</v>
          </cell>
          <cell r="C190">
            <v>0</v>
          </cell>
          <cell r="D190">
            <v>0</v>
          </cell>
          <cell r="E190">
            <v>0</v>
          </cell>
          <cell r="F190">
            <v>0</v>
          </cell>
          <cell r="G190">
            <v>0</v>
          </cell>
        </row>
        <row r="191">
          <cell r="A191">
            <v>11.01</v>
          </cell>
          <cell r="B191" t="str">
            <v>UNIDAD CONSTRUCTIVA TSN211P</v>
          </cell>
          <cell r="C191" t="str">
            <v>UND</v>
          </cell>
          <cell r="D191">
            <v>5</v>
          </cell>
          <cell r="E191">
            <v>520000</v>
          </cell>
          <cell r="F191">
            <v>2600000</v>
          </cell>
          <cell r="G191">
            <v>2.7999999999999998E-4</v>
          </cell>
        </row>
        <row r="192">
          <cell r="A192">
            <v>11.02</v>
          </cell>
          <cell r="B192" t="str">
            <v>UNIDAD CONSTRUCTIVA TSN212P</v>
          </cell>
          <cell r="C192" t="str">
            <v>UND</v>
          </cell>
          <cell r="D192">
            <v>1</v>
          </cell>
          <cell r="E192">
            <v>1050256</v>
          </cell>
          <cell r="F192">
            <v>1050256</v>
          </cell>
          <cell r="G192">
            <v>1.1E-4</v>
          </cell>
        </row>
        <row r="193">
          <cell r="A193">
            <v>11.03</v>
          </cell>
          <cell r="B193" t="str">
            <v>UNIDAD CONSTRUCTIVA TSN213PC</v>
          </cell>
          <cell r="C193" t="str">
            <v>UND</v>
          </cell>
          <cell r="D193">
            <v>2</v>
          </cell>
          <cell r="E193">
            <v>960402</v>
          </cell>
          <cell r="F193">
            <v>1920804</v>
          </cell>
          <cell r="G193">
            <v>2.1000000000000001E-4</v>
          </cell>
        </row>
        <row r="194">
          <cell r="A194">
            <v>11.04</v>
          </cell>
          <cell r="B194" t="str">
            <v>UNIDAD CONSTRUCTIVA TSN215C</v>
          </cell>
          <cell r="C194" t="str">
            <v>UND</v>
          </cell>
          <cell r="D194">
            <v>4</v>
          </cell>
          <cell r="E194">
            <v>1208384</v>
          </cell>
          <cell r="F194">
            <v>4833536</v>
          </cell>
          <cell r="G194">
            <v>5.1999999999999995E-4</v>
          </cell>
        </row>
        <row r="195">
          <cell r="A195">
            <v>11.05</v>
          </cell>
          <cell r="B195" t="str">
            <v>UNIDAD CONSTRUCTIVA DPS-3F</v>
          </cell>
          <cell r="C195" t="str">
            <v>UND</v>
          </cell>
          <cell r="D195">
            <v>1</v>
          </cell>
          <cell r="E195">
            <v>385500</v>
          </cell>
          <cell r="F195">
            <v>385500</v>
          </cell>
          <cell r="G195">
            <v>4.0000000000000003E-5</v>
          </cell>
        </row>
        <row r="196">
          <cell r="A196">
            <v>11.06</v>
          </cell>
          <cell r="B196" t="str">
            <v>UNIDAD CONSTRUCTIVA CON12/510</v>
          </cell>
          <cell r="C196" t="str">
            <v>UND</v>
          </cell>
          <cell r="D196">
            <v>10</v>
          </cell>
          <cell r="E196">
            <v>1278000</v>
          </cell>
          <cell r="F196">
            <v>12780000</v>
          </cell>
          <cell r="G196">
            <v>1.3699999999999999E-3</v>
          </cell>
        </row>
        <row r="197">
          <cell r="A197">
            <v>11.07</v>
          </cell>
          <cell r="B197" t="str">
            <v>UNIDAD CONSTRUCTIVA INSC1/0-3F</v>
          </cell>
          <cell r="C197" t="str">
            <v>ML</v>
          </cell>
          <cell r="D197">
            <v>586</v>
          </cell>
          <cell r="E197">
            <v>11100</v>
          </cell>
          <cell r="F197">
            <v>6504600</v>
          </cell>
          <cell r="G197">
            <v>6.9999999999999999E-4</v>
          </cell>
        </row>
        <row r="198">
          <cell r="A198">
            <v>11.08</v>
          </cell>
          <cell r="B198" t="str">
            <v>INSTALACIÓN DE CABLE ECOLÓGICO 1/0 TRIFASICO X M</v>
          </cell>
          <cell r="C198" t="str">
            <v>ML</v>
          </cell>
          <cell r="D198">
            <v>137</v>
          </cell>
          <cell r="E198">
            <v>37000</v>
          </cell>
          <cell r="F198">
            <v>5069000</v>
          </cell>
          <cell r="G198">
            <v>5.5000000000000003E-4</v>
          </cell>
        </row>
        <row r="199">
          <cell r="A199">
            <v>11.09</v>
          </cell>
          <cell r="B199" t="str">
            <v>UNIDAD CONSTRUCTIVA RTD2</v>
          </cell>
          <cell r="C199" t="str">
            <v>UND</v>
          </cell>
          <cell r="D199">
            <v>8</v>
          </cell>
          <cell r="E199">
            <v>406500</v>
          </cell>
          <cell r="F199">
            <v>3252000</v>
          </cell>
          <cell r="G199">
            <v>3.5E-4</v>
          </cell>
        </row>
        <row r="200">
          <cell r="A200">
            <v>11.1</v>
          </cell>
          <cell r="B200" t="str">
            <v>UNIDAD CONSTRUCTIVA CORTAC</v>
          </cell>
          <cell r="C200" t="str">
            <v>UND</v>
          </cell>
          <cell r="D200">
            <v>1</v>
          </cell>
          <cell r="E200">
            <v>711500</v>
          </cell>
          <cell r="F200">
            <v>711500</v>
          </cell>
          <cell r="G200">
            <v>8.0000000000000007E-5</v>
          </cell>
        </row>
        <row r="201">
          <cell r="A201">
            <v>11.11</v>
          </cell>
          <cell r="B201" t="str">
            <v>UNIDAD CONSTRUCTIVA CIMENT</v>
          </cell>
          <cell r="C201" t="str">
            <v>M3</v>
          </cell>
          <cell r="D201">
            <v>5.45</v>
          </cell>
          <cell r="E201">
            <v>634600</v>
          </cell>
          <cell r="F201">
            <v>3458570</v>
          </cell>
          <cell r="G201">
            <v>3.6999999999999999E-4</v>
          </cell>
        </row>
        <row r="202">
          <cell r="A202">
            <v>11.12</v>
          </cell>
          <cell r="B202" t="str">
            <v xml:space="preserve">Posteadura de media tensión -  parada, aplomada vestida </v>
          </cell>
          <cell r="C202" t="str">
            <v>UND</v>
          </cell>
          <cell r="D202">
            <v>13</v>
          </cell>
          <cell r="E202">
            <v>1027500</v>
          </cell>
          <cell r="F202">
            <v>13357500</v>
          </cell>
          <cell r="G202">
            <v>1.4400000000000001E-3</v>
          </cell>
        </row>
        <row r="203">
          <cell r="A203">
            <v>0</v>
          </cell>
          <cell r="B203">
            <v>0</v>
          </cell>
          <cell r="C203">
            <v>0</v>
          </cell>
          <cell r="D203">
            <v>0</v>
          </cell>
          <cell r="E203">
            <v>0</v>
          </cell>
          <cell r="F203">
            <v>55923266</v>
          </cell>
          <cell r="G203">
            <v>6.0200000000000002E-3</v>
          </cell>
        </row>
        <row r="204">
          <cell r="A204" t="str">
            <v>12</v>
          </cell>
          <cell r="B204" t="str">
            <v>PLANTA DE EMERGENCIA</v>
          </cell>
          <cell r="C204">
            <v>0</v>
          </cell>
          <cell r="D204">
            <v>0</v>
          </cell>
          <cell r="E204">
            <v>0</v>
          </cell>
          <cell r="F204">
            <v>0</v>
          </cell>
          <cell r="G204">
            <v>0</v>
          </cell>
        </row>
        <row r="205">
          <cell r="A205">
            <v>12.01</v>
          </cell>
          <cell r="B205" t="str">
            <v>Suministro, instalación y puesta en marcha de planta de emergencia de 150 kVA - 3F + N-   123 v / 214 v -  INCLUYE totalizador 3 x 500 A regulable, con cabina isonorizada de fábrica - sistema de espape de gases, con bateria y cargador de bateria</v>
          </cell>
          <cell r="C205" t="str">
            <v>UND</v>
          </cell>
          <cell r="D205">
            <v>1</v>
          </cell>
          <cell r="E205">
            <v>80445000</v>
          </cell>
          <cell r="F205">
            <v>80445000</v>
          </cell>
          <cell r="G205">
            <v>8.6499999999999997E-3</v>
          </cell>
        </row>
        <row r="206">
          <cell r="A206">
            <v>12.02</v>
          </cell>
          <cell r="B206" t="str">
            <v>Construcción acometida de conexión entre transferencia automática y planta de emergencia por cárcamo de 3 X 3#2/0 CU-THHN + 3 #2/0 + 1#2/0 CU -DD INCLUYE BORNAS EN Cu electro plateado de ponchar para conexión</v>
          </cell>
          <cell r="C206" t="str">
            <v>ML</v>
          </cell>
          <cell r="D206">
            <v>20</v>
          </cell>
          <cell r="E206">
            <v>324668</v>
          </cell>
          <cell r="F206">
            <v>6493360</v>
          </cell>
          <cell r="G206">
            <v>6.9999999999999999E-4</v>
          </cell>
        </row>
        <row r="207">
          <cell r="A207">
            <v>0</v>
          </cell>
          <cell r="B207">
            <v>0</v>
          </cell>
          <cell r="C207">
            <v>0</v>
          </cell>
          <cell r="D207">
            <v>0</v>
          </cell>
          <cell r="E207">
            <v>0</v>
          </cell>
          <cell r="F207">
            <v>86938360</v>
          </cell>
          <cell r="G207">
            <v>9.3499999999999989E-3</v>
          </cell>
        </row>
        <row r="208">
          <cell r="A208" t="str">
            <v>13</v>
          </cell>
          <cell r="B208" t="str">
            <v>SISTEMA UPS PARA TOMAS REGULADOS SALAS DE COMPUTO</v>
          </cell>
          <cell r="C208">
            <v>0</v>
          </cell>
          <cell r="D208">
            <v>0</v>
          </cell>
          <cell r="E208">
            <v>0</v>
          </cell>
          <cell r="F208">
            <v>0</v>
          </cell>
          <cell r="G208">
            <v>0</v>
          </cell>
        </row>
        <row r="209">
          <cell r="A209">
            <v>13.01</v>
          </cell>
          <cell r="B209" t="str">
            <v>Suministro, puesta en servicio e  instalación (acometida a cero mts) UPS 45  KVA 3F -5H  208/120 V</v>
          </cell>
          <cell r="C209" t="str">
            <v>UND</v>
          </cell>
          <cell r="D209">
            <v>2</v>
          </cell>
          <cell r="E209">
            <v>70625000</v>
          </cell>
          <cell r="F209">
            <v>141250000</v>
          </cell>
          <cell r="G209">
            <v>1.519E-2</v>
          </cell>
        </row>
        <row r="210">
          <cell r="A210">
            <v>0</v>
          </cell>
          <cell r="B210">
            <v>0</v>
          </cell>
          <cell r="C210">
            <v>0</v>
          </cell>
          <cell r="D210">
            <v>0</v>
          </cell>
          <cell r="E210">
            <v>0</v>
          </cell>
          <cell r="F210">
            <v>141250000</v>
          </cell>
          <cell r="G210">
            <v>1.519E-2</v>
          </cell>
        </row>
        <row r="211">
          <cell r="A211">
            <v>0</v>
          </cell>
          <cell r="B211">
            <v>0</v>
          </cell>
          <cell r="C211">
            <v>0</v>
          </cell>
          <cell r="D211">
            <v>0</v>
          </cell>
          <cell r="E211">
            <v>0</v>
          </cell>
          <cell r="F211">
            <v>0</v>
          </cell>
          <cell r="G211">
            <v>0</v>
          </cell>
        </row>
        <row r="212">
          <cell r="A212">
            <v>0</v>
          </cell>
          <cell r="B212" t="str">
            <v>COSTO DIRECTO</v>
          </cell>
          <cell r="C212">
            <v>0</v>
          </cell>
          <cell r="D212">
            <v>0</v>
          </cell>
          <cell r="E212">
            <v>0</v>
          </cell>
          <cell r="F212">
            <v>1258122353</v>
          </cell>
          <cell r="G212">
            <v>0</v>
          </cell>
        </row>
      </sheetData>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ONOGRAMA FLUJO FINANCIERO"/>
      <sheetName val="DATOS MGA"/>
      <sheetName val="1.PRESUPUESTO GNRAL"/>
      <sheetName val="PRESUPUESTO PROYECTO"/>
      <sheetName val="PRESUPUESTO OFICIAL"/>
      <sheetName val="2.PRESUPUESTO OBRA CIVIL"/>
      <sheetName val="2.1.BASICOS"/>
      <sheetName val="2.2.APU OBRA"/>
      <sheetName val="2.3.CANT.OBRA"/>
      <sheetName val="2.4.CANT.ACERO"/>
      <sheetName val="2.5.CANT.EST. METALICA"/>
      <sheetName val="3.PRESUP. ELECTRICO"/>
      <sheetName val="3.1.APU ELECTRICOS"/>
      <sheetName val="3.2.CANT.PROY.ELECT."/>
      <sheetName val="4.PRESUPUESTO VOZ-DATOS"/>
      <sheetName val="4.1.APU VOZ-DATOS"/>
      <sheetName val="4.2.CANT.VOZ-DATOS"/>
      <sheetName val="5.PRESUPUESTO ACC AMB"/>
      <sheetName val="5.1.APU ACCIONES AMBIENTALE"/>
      <sheetName val="5.PRESUP ACCIONES AMBIENTALE"/>
      <sheetName val="6.PRESUP. MOBILIARIO"/>
      <sheetName val="Anexo 9 Resumen Pres Obra"/>
      <sheetName val="CRONOGRAMA FLUJO DE CAJA"/>
    </sheetNames>
    <sheetDataSet>
      <sheetData sheetId="0"/>
      <sheetData sheetId="1"/>
      <sheetData sheetId="2"/>
      <sheetData sheetId="3"/>
      <sheetData sheetId="4"/>
      <sheetData sheetId="5">
        <row r="4">
          <cell r="A4" t="str">
            <v xml:space="preserve"> Item </v>
          </cell>
          <cell r="B4" t="str">
            <v xml:space="preserve"> Descripción </v>
          </cell>
          <cell r="C4" t="str">
            <v xml:space="preserve"> Unidad </v>
          </cell>
          <cell r="D4" t="str">
            <v xml:space="preserve"> Cantidad </v>
          </cell>
          <cell r="E4" t="str">
            <v xml:space="preserve"> Valor Unit. </v>
          </cell>
          <cell r="F4" t="str">
            <v xml:space="preserve"> Valor Parcial </v>
          </cell>
          <cell r="G4" t="str">
            <v xml:space="preserve"> Aporte % </v>
          </cell>
        </row>
        <row r="5">
          <cell r="A5">
            <v>1</v>
          </cell>
          <cell r="B5" t="str">
            <v>PRELIMINARES</v>
          </cell>
          <cell r="C5">
            <v>0</v>
          </cell>
          <cell r="D5">
            <v>0</v>
          </cell>
          <cell r="E5">
            <v>0</v>
          </cell>
          <cell r="F5">
            <v>0</v>
          </cell>
          <cell r="G5">
            <v>0</v>
          </cell>
        </row>
        <row r="6">
          <cell r="A6">
            <v>1.1000000000000001</v>
          </cell>
          <cell r="B6" t="str">
            <v xml:space="preserve">TOPOGRAFIA LOCALIZACION Y REPLANTEO DE EDIFICACIONES PRIMERA ETAPA </v>
          </cell>
          <cell r="C6" t="str">
            <v>M2</v>
          </cell>
          <cell r="D6">
            <v>10500</v>
          </cell>
          <cell r="E6">
            <v>1200</v>
          </cell>
          <cell r="F6">
            <v>12600000</v>
          </cell>
          <cell r="G6">
            <v>1.3500000000000001E-3</v>
          </cell>
        </row>
        <row r="7">
          <cell r="A7">
            <v>1.2</v>
          </cell>
          <cell r="B7" t="str">
            <v>CERRAMIENTO PROVISIONAL GENERAL DEL LOTE</v>
          </cell>
          <cell r="C7" t="str">
            <v>ML</v>
          </cell>
          <cell r="D7">
            <v>1234</v>
          </cell>
          <cell r="E7">
            <v>11122</v>
          </cell>
          <cell r="F7">
            <v>13724548</v>
          </cell>
          <cell r="G7">
            <v>1.48E-3</v>
          </cell>
        </row>
        <row r="8">
          <cell r="A8">
            <v>1.3</v>
          </cell>
          <cell r="B8" t="str">
            <v>CAMPAMENTO Y SERVICIOS PROVISIONALES</v>
          </cell>
          <cell r="C8" t="str">
            <v>M2</v>
          </cell>
          <cell r="D8">
            <v>125</v>
          </cell>
          <cell r="E8">
            <v>77153</v>
          </cell>
          <cell r="F8">
            <v>9644125</v>
          </cell>
          <cell r="G8">
            <v>1.0399999999999999E-3</v>
          </cell>
        </row>
        <row r="9">
          <cell r="A9">
            <v>1.4</v>
          </cell>
          <cell r="B9" t="str">
            <v>DESCAPOTE Y EXCAVACIÓN A MÁQUINA EN EDIFICIOS Y PARQUEADEROS, INCLUYE CARGUE Y RETIRO DE MATERIAL SOBRANTE DE EXCAVACIÓN &lt;=10KM</v>
          </cell>
          <cell r="C9" t="str">
            <v>M3</v>
          </cell>
          <cell r="D9">
            <v>8572</v>
          </cell>
          <cell r="E9">
            <v>17000</v>
          </cell>
          <cell r="F9">
            <v>145724000</v>
          </cell>
          <cell r="G9">
            <v>1.567E-2</v>
          </cell>
        </row>
        <row r="10">
          <cell r="A10">
            <v>1.5</v>
          </cell>
          <cell r="B10" t="str">
            <v>RIEGO Y COMPACTACIÓN DE MATERIAL DE SITIO SELECCIONADO RELLENO EN EDIFICIOS</v>
          </cell>
          <cell r="C10" t="str">
            <v>M3</v>
          </cell>
          <cell r="D10">
            <v>2740</v>
          </cell>
          <cell r="E10">
            <v>6000</v>
          </cell>
          <cell r="F10">
            <v>16440000</v>
          </cell>
          <cell r="G10">
            <v>1.7700000000000001E-3</v>
          </cell>
        </row>
        <row r="11">
          <cell r="A11">
            <v>1.6</v>
          </cell>
          <cell r="B11" t="str">
            <v>SUMINISTRO, RIEGO Y COMPACTACIÓN DE MATERIAL DE AFIRMADO PARA PARQUEADERO 0.10 MTS</v>
          </cell>
          <cell r="C11" t="str">
            <v>M3</v>
          </cell>
          <cell r="D11">
            <v>702</v>
          </cell>
          <cell r="E11">
            <v>50188</v>
          </cell>
          <cell r="F11">
            <v>35231976</v>
          </cell>
          <cell r="G11">
            <v>3.79E-3</v>
          </cell>
        </row>
        <row r="12">
          <cell r="A12">
            <v>0</v>
          </cell>
          <cell r="B12">
            <v>0</v>
          </cell>
          <cell r="C12">
            <v>0</v>
          </cell>
          <cell r="D12">
            <v>0</v>
          </cell>
          <cell r="E12">
            <v>0</v>
          </cell>
          <cell r="F12">
            <v>233364649</v>
          </cell>
          <cell r="G12">
            <v>2.5100000000000004E-2</v>
          </cell>
        </row>
        <row r="13">
          <cell r="A13">
            <v>2</v>
          </cell>
          <cell r="B13" t="str">
            <v>VÍA DE ACCESO PERIMETRAL PAISAJÍSTICA</v>
          </cell>
          <cell r="C13">
            <v>0</v>
          </cell>
          <cell r="D13">
            <v>0</v>
          </cell>
          <cell r="E13">
            <v>0</v>
          </cell>
          <cell r="F13">
            <v>0</v>
          </cell>
          <cell r="G13">
            <v>0</v>
          </cell>
        </row>
        <row r="14">
          <cell r="A14">
            <v>2.1</v>
          </cell>
          <cell r="B14" t="str">
            <v>TOPOGRAFÍA LOCALIZACIÓN Y REPLANTEO DE LA VÍA DE ACCESO</v>
          </cell>
          <cell r="C14" t="str">
            <v>M2</v>
          </cell>
          <cell r="D14">
            <v>1162.5</v>
          </cell>
          <cell r="E14">
            <v>1500</v>
          </cell>
          <cell r="F14">
            <v>1743750</v>
          </cell>
          <cell r="G14">
            <v>1.9000000000000001E-4</v>
          </cell>
        </row>
        <row r="15">
          <cell r="A15">
            <v>2.2000000000000002</v>
          </cell>
          <cell r="B15" t="str">
            <v>DESCAPOTE Y EXCAVACIÓN A MÁQUINA EN VÍA DE ACCESO, INCLUYE CARGUE Y RETIRO DE MATERIAL SOBRANTE DE EXCAVACIÓN &lt;=10KM</v>
          </cell>
          <cell r="C15" t="str">
            <v>M3</v>
          </cell>
          <cell r="D15">
            <v>581.25</v>
          </cell>
          <cell r="E15">
            <v>17000</v>
          </cell>
          <cell r="F15">
            <v>9881250</v>
          </cell>
          <cell r="G15">
            <v>1.06E-3</v>
          </cell>
        </row>
        <row r="16">
          <cell r="A16">
            <v>2.2999999999999998</v>
          </cell>
          <cell r="B16" t="str">
            <v>RIEGO Y COMPACTACIÓN DE MATERIAL DE SITIO SELECCIONADO RELLENO</v>
          </cell>
          <cell r="C16" t="str">
            <v>M3</v>
          </cell>
          <cell r="D16">
            <v>336</v>
          </cell>
          <cell r="E16">
            <v>6000</v>
          </cell>
          <cell r="F16">
            <v>2016000</v>
          </cell>
          <cell r="G16">
            <v>2.2000000000000001E-4</v>
          </cell>
        </row>
        <row r="17">
          <cell r="A17">
            <v>2.4</v>
          </cell>
          <cell r="B17" t="str">
            <v>SUMINISTRO, RIEGO Y COMPACTACIÓN DE MATERIAL DE AFIRMADO PARA LA VÍA</v>
          </cell>
          <cell r="C17" t="str">
            <v>M3</v>
          </cell>
          <cell r="D17">
            <v>174.38</v>
          </cell>
          <cell r="E17">
            <v>50188</v>
          </cell>
          <cell r="F17">
            <v>8751783</v>
          </cell>
          <cell r="G17">
            <v>9.3999999999999997E-4</v>
          </cell>
        </row>
        <row r="18">
          <cell r="A18">
            <v>0</v>
          </cell>
          <cell r="B18">
            <v>0</v>
          </cell>
          <cell r="C18">
            <v>0</v>
          </cell>
          <cell r="D18">
            <v>0</v>
          </cell>
          <cell r="E18">
            <v>0</v>
          </cell>
          <cell r="F18">
            <v>22392783</v>
          </cell>
          <cell r="G18">
            <v>2.4099999999999998E-3</v>
          </cell>
        </row>
        <row r="19">
          <cell r="A19">
            <v>3</v>
          </cell>
          <cell r="B19" t="str">
            <v>RED SANITARIA EXTERNA</v>
          </cell>
          <cell r="C19">
            <v>0</v>
          </cell>
          <cell r="D19">
            <v>0</v>
          </cell>
          <cell r="E19">
            <v>0</v>
          </cell>
          <cell r="F19">
            <v>0</v>
          </cell>
          <cell r="G19">
            <v>0</v>
          </cell>
        </row>
        <row r="20">
          <cell r="A20">
            <v>3.1</v>
          </cell>
          <cell r="B20" t="str">
            <v>LOCALIZACIÓN Y REPLANTEO RED SANITARIA</v>
          </cell>
          <cell r="C20" t="str">
            <v>ML</v>
          </cell>
          <cell r="D20">
            <v>450</v>
          </cell>
          <cell r="E20">
            <v>500</v>
          </cell>
          <cell r="F20">
            <v>225000</v>
          </cell>
          <cell r="G20">
            <v>2.0000000000000002E-5</v>
          </cell>
        </row>
        <row r="21">
          <cell r="A21">
            <v>3.2</v>
          </cell>
          <cell r="B21" t="str">
            <v>RED SANITARIA CAJAS DE INSPECCIÓN 50 x 50 CMTS</v>
          </cell>
          <cell r="C21" t="str">
            <v>UND</v>
          </cell>
          <cell r="D21">
            <v>6</v>
          </cell>
          <cell r="E21">
            <v>274621</v>
          </cell>
          <cell r="F21">
            <v>1647726</v>
          </cell>
          <cell r="G21">
            <v>1.8000000000000001E-4</v>
          </cell>
        </row>
        <row r="22">
          <cell r="A22">
            <v>3.3</v>
          </cell>
          <cell r="B22" t="str">
            <v>RED SANITARIA CAJAS DE INSPECCIÓN 60 x 60 CMTS</v>
          </cell>
          <cell r="C22" t="str">
            <v>UND</v>
          </cell>
          <cell r="D22">
            <v>5</v>
          </cell>
          <cell r="E22">
            <v>326296</v>
          </cell>
          <cell r="F22">
            <v>1631480</v>
          </cell>
          <cell r="G22">
            <v>1.8000000000000001E-4</v>
          </cell>
        </row>
        <row r="23">
          <cell r="A23">
            <v>3.4</v>
          </cell>
          <cell r="B23" t="str">
            <v>RED SANITARIA RECÁMARA EN CONCRETO</v>
          </cell>
          <cell r="C23" t="str">
            <v>UND</v>
          </cell>
          <cell r="D23">
            <v>7</v>
          </cell>
          <cell r="E23">
            <v>858300</v>
          </cell>
          <cell r="F23">
            <v>6008100</v>
          </cell>
          <cell r="G23">
            <v>6.4999999999999997E-4</v>
          </cell>
        </row>
        <row r="24">
          <cell r="A24">
            <v>3.5</v>
          </cell>
          <cell r="B24" t="str">
            <v>EXCAVACIÓN EN MATERIAL COMÚN</v>
          </cell>
          <cell r="C24" t="str">
            <v>M3</v>
          </cell>
          <cell r="D24">
            <v>551.94000000000005</v>
          </cell>
          <cell r="E24">
            <v>9000</v>
          </cell>
          <cell r="F24">
            <v>4967460</v>
          </cell>
          <cell r="G24">
            <v>5.2999999999999998E-4</v>
          </cell>
        </row>
        <row r="25">
          <cell r="A25">
            <v>3.6</v>
          </cell>
          <cell r="B25" t="str">
            <v>TUBERÍA PVC 4" ALCANTARILLADO NOVAFORT</v>
          </cell>
          <cell r="C25" t="str">
            <v>ML</v>
          </cell>
          <cell r="D25">
            <v>87.42</v>
          </cell>
          <cell r="E25">
            <v>22226</v>
          </cell>
          <cell r="F25">
            <v>1942997</v>
          </cell>
          <cell r="G25">
            <v>2.1000000000000001E-4</v>
          </cell>
        </row>
        <row r="26">
          <cell r="A26">
            <v>3.7</v>
          </cell>
          <cell r="B26" t="str">
            <v>TUBERÍA PVC 8" ALCANTARILLADO NOVAFORT</v>
          </cell>
          <cell r="C26" t="str">
            <v>ML</v>
          </cell>
          <cell r="D26">
            <v>40.54</v>
          </cell>
          <cell r="E26">
            <v>55914</v>
          </cell>
          <cell r="F26">
            <v>2266754</v>
          </cell>
          <cell r="G26">
            <v>2.4000000000000001E-4</v>
          </cell>
        </row>
        <row r="27">
          <cell r="A27">
            <v>3.8</v>
          </cell>
          <cell r="B27" t="str">
            <v>TUBERÍA PVC 10" ALCANTARILLADO NOVAFORT</v>
          </cell>
          <cell r="C27" t="str">
            <v>ML</v>
          </cell>
          <cell r="D27">
            <v>314.5</v>
          </cell>
          <cell r="E27">
            <v>69550</v>
          </cell>
          <cell r="F27">
            <v>21873475</v>
          </cell>
          <cell r="G27">
            <v>2.3500000000000001E-3</v>
          </cell>
        </row>
        <row r="28">
          <cell r="A28">
            <v>3.9</v>
          </cell>
          <cell r="B28" t="str">
            <v>RELLENO Y COMPACTACIÓN DE MATERIAL SELECCIONADO EN ZANJAS</v>
          </cell>
          <cell r="C28" t="str">
            <v>M3</v>
          </cell>
          <cell r="D28">
            <v>423.55</v>
          </cell>
          <cell r="E28">
            <v>21090</v>
          </cell>
          <cell r="F28">
            <v>8932670</v>
          </cell>
          <cell r="G28">
            <v>9.6000000000000002E-4</v>
          </cell>
        </row>
        <row r="29">
          <cell r="A29">
            <v>0</v>
          </cell>
          <cell r="B29">
            <v>0</v>
          </cell>
          <cell r="C29">
            <v>0</v>
          </cell>
          <cell r="D29">
            <v>0</v>
          </cell>
          <cell r="E29">
            <v>0</v>
          </cell>
          <cell r="F29">
            <v>49495662</v>
          </cell>
          <cell r="G29">
            <v>5.3200000000000009E-3</v>
          </cell>
        </row>
        <row r="30">
          <cell r="A30">
            <v>4</v>
          </cell>
          <cell r="B30" t="str">
            <v>RED PLUVIAL EXTERNA</v>
          </cell>
          <cell r="C30">
            <v>0</v>
          </cell>
          <cell r="D30">
            <v>0</v>
          </cell>
          <cell r="E30">
            <v>0</v>
          </cell>
          <cell r="F30">
            <v>0</v>
          </cell>
          <cell r="G30">
            <v>0</v>
          </cell>
        </row>
        <row r="31">
          <cell r="A31">
            <v>4.0999999999999996</v>
          </cell>
          <cell r="B31" t="str">
            <v>LOCALIZACIÓN Y REPLANTEO RED PLUVIAL</v>
          </cell>
          <cell r="C31" t="str">
            <v>ML</v>
          </cell>
          <cell r="D31">
            <v>378.2</v>
          </cell>
          <cell r="E31">
            <v>500</v>
          </cell>
          <cell r="F31">
            <v>189100</v>
          </cell>
          <cell r="G31">
            <v>2.0000000000000002E-5</v>
          </cell>
        </row>
        <row r="32">
          <cell r="A32">
            <v>4.2</v>
          </cell>
          <cell r="B32" t="str">
            <v>RED PLUVIAL CAJAS DE INSPECCIÓN 60 x 60 CMTS</v>
          </cell>
          <cell r="C32" t="str">
            <v>UND</v>
          </cell>
          <cell r="D32">
            <v>3</v>
          </cell>
          <cell r="E32">
            <v>326296</v>
          </cell>
          <cell r="F32">
            <v>978888</v>
          </cell>
          <cell r="G32">
            <v>1.1E-4</v>
          </cell>
        </row>
        <row r="33">
          <cell r="A33">
            <v>4.3</v>
          </cell>
          <cell r="B33" t="str">
            <v>RED PLUVIAL RECÁMARA EN CONCRETO</v>
          </cell>
          <cell r="C33" t="str">
            <v>UND</v>
          </cell>
          <cell r="D33">
            <v>6</v>
          </cell>
          <cell r="E33">
            <v>858300</v>
          </cell>
          <cell r="F33">
            <v>5149800</v>
          </cell>
          <cell r="G33">
            <v>5.5000000000000003E-4</v>
          </cell>
        </row>
        <row r="34">
          <cell r="A34">
            <v>4.4000000000000004</v>
          </cell>
          <cell r="B34" t="str">
            <v>EXCAVACIÓN EN MATERIAL COMÚN</v>
          </cell>
          <cell r="C34" t="str">
            <v>M3</v>
          </cell>
          <cell r="D34">
            <v>490.1</v>
          </cell>
          <cell r="E34">
            <v>9000</v>
          </cell>
          <cell r="F34">
            <v>4410900</v>
          </cell>
          <cell r="G34">
            <v>4.6999999999999999E-4</v>
          </cell>
        </row>
        <row r="35">
          <cell r="A35">
            <v>4.5</v>
          </cell>
          <cell r="B35" t="str">
            <v>TUBERÍA PVC 8" ALCANTARILLADO NOVAFORT</v>
          </cell>
          <cell r="C35" t="str">
            <v>ML</v>
          </cell>
          <cell r="D35">
            <v>15.25</v>
          </cell>
          <cell r="E35">
            <v>55914</v>
          </cell>
          <cell r="F35">
            <v>852689</v>
          </cell>
          <cell r="G35">
            <v>9.0000000000000006E-5</v>
          </cell>
        </row>
        <row r="36">
          <cell r="A36">
            <v>4.5999999999999996</v>
          </cell>
          <cell r="B36" t="str">
            <v>TUBERÍA PVC 14" ALCANTARILLADO NOVAFORT</v>
          </cell>
          <cell r="C36" t="str">
            <v>ML</v>
          </cell>
          <cell r="D36">
            <v>57.95</v>
          </cell>
          <cell r="E36">
            <v>110300</v>
          </cell>
          <cell r="F36">
            <v>6391885</v>
          </cell>
          <cell r="G36">
            <v>6.8999999999999997E-4</v>
          </cell>
        </row>
        <row r="37">
          <cell r="A37">
            <v>4.7</v>
          </cell>
          <cell r="B37" t="str">
            <v>TUBERÍA PVC 16" ALCANTARILLADO NOVAFORT</v>
          </cell>
          <cell r="C37" t="str">
            <v>ML</v>
          </cell>
          <cell r="D37">
            <v>305</v>
          </cell>
          <cell r="E37">
            <v>148600</v>
          </cell>
          <cell r="F37">
            <v>45323000</v>
          </cell>
          <cell r="G37">
            <v>4.8700000000000002E-3</v>
          </cell>
        </row>
        <row r="38">
          <cell r="A38">
            <v>4.8</v>
          </cell>
          <cell r="B38" t="str">
            <v>SUMIDEROS RED PLUVIAL</v>
          </cell>
          <cell r="C38" t="str">
            <v>UND</v>
          </cell>
          <cell r="D38">
            <v>12</v>
          </cell>
          <cell r="E38">
            <v>226529</v>
          </cell>
          <cell r="F38">
            <v>2718348</v>
          </cell>
          <cell r="G38">
            <v>2.9E-4</v>
          </cell>
        </row>
        <row r="39">
          <cell r="A39">
            <v>4.9000000000000004</v>
          </cell>
          <cell r="B39" t="str">
            <v>RELLENO Y COMPACTACIÓN DE MATERIAL SELECCIONADO EN ZANJAS</v>
          </cell>
          <cell r="C39" t="str">
            <v>M3</v>
          </cell>
          <cell r="D39">
            <v>452.4</v>
          </cell>
          <cell r="E39">
            <v>21090</v>
          </cell>
          <cell r="F39">
            <v>9541116</v>
          </cell>
          <cell r="G39">
            <v>1.0300000000000001E-3</v>
          </cell>
        </row>
        <row r="40">
          <cell r="A40">
            <v>0</v>
          </cell>
          <cell r="B40">
            <v>0</v>
          </cell>
          <cell r="C40">
            <v>0</v>
          </cell>
          <cell r="D40">
            <v>0</v>
          </cell>
          <cell r="E40">
            <v>0</v>
          </cell>
          <cell r="F40">
            <v>75555726</v>
          </cell>
          <cell r="G40">
            <v>8.1200000000000005E-3</v>
          </cell>
        </row>
        <row r="41">
          <cell r="A41">
            <v>5</v>
          </cell>
          <cell r="B41" t="str">
            <v>RED HIDRÁULICA EXTERNA</v>
          </cell>
          <cell r="C41">
            <v>0</v>
          </cell>
          <cell r="D41">
            <v>0</v>
          </cell>
          <cell r="E41">
            <v>0</v>
          </cell>
          <cell r="F41">
            <v>0</v>
          </cell>
          <cell r="G41">
            <v>0</v>
          </cell>
        </row>
        <row r="42">
          <cell r="A42">
            <v>5.0999999999999996</v>
          </cell>
          <cell r="B42" t="str">
            <v>LOCALIZACIÓN Y REPLANTEO RED HIDRÁULICA</v>
          </cell>
          <cell r="C42" t="str">
            <v>ML</v>
          </cell>
          <cell r="D42">
            <v>1185.51</v>
          </cell>
          <cell r="E42">
            <v>500</v>
          </cell>
          <cell r="F42">
            <v>592755</v>
          </cell>
          <cell r="G42">
            <v>6.0000000000000002E-5</v>
          </cell>
        </row>
        <row r="43">
          <cell r="A43">
            <v>5.2</v>
          </cell>
          <cell r="B43" t="str">
            <v>EXCAVACIÓN EN MATERIAL COMÚN</v>
          </cell>
          <cell r="C43" t="str">
            <v>M3</v>
          </cell>
          <cell r="D43">
            <v>1078.81</v>
          </cell>
          <cell r="E43">
            <v>9000</v>
          </cell>
          <cell r="F43">
            <v>9709290</v>
          </cell>
          <cell r="G43">
            <v>1.0399999999999999E-3</v>
          </cell>
        </row>
        <row r="44">
          <cell r="A44">
            <v>5.3</v>
          </cell>
          <cell r="B44" t="str">
            <v>SUMINISTRO E INSTALACIÓN TUBERÍA PVC PRESIÓN 2 1/2" RDE 26 UM</v>
          </cell>
          <cell r="C44" t="str">
            <v>ML</v>
          </cell>
          <cell r="D44">
            <v>871.63</v>
          </cell>
          <cell r="E44">
            <v>14180</v>
          </cell>
          <cell r="F44">
            <v>12359713</v>
          </cell>
          <cell r="G44">
            <v>1.33E-3</v>
          </cell>
        </row>
        <row r="45">
          <cell r="A45">
            <v>5.4</v>
          </cell>
          <cell r="B45" t="str">
            <v>SUMINISTRO E INSTALACIÓN TUBERÍA PVC PRESIÓN 3" RDE 26 UM</v>
          </cell>
          <cell r="C45" t="str">
            <v>ML</v>
          </cell>
          <cell r="D45">
            <v>313.88</v>
          </cell>
          <cell r="E45">
            <v>19528</v>
          </cell>
          <cell r="F45">
            <v>6129449</v>
          </cell>
          <cell r="G45">
            <v>6.6E-4</v>
          </cell>
        </row>
        <row r="46">
          <cell r="A46">
            <v>5.5</v>
          </cell>
          <cell r="B46" t="str">
            <v>SUMINISTRO E INSTALACIÓN ESTACION MACRO MEDIDOR 3" HD, INCLUYE ACCESORIOS HD PARA PUESTA EN FUNCIONAMIENTO</v>
          </cell>
          <cell r="C46" t="str">
            <v>UND</v>
          </cell>
          <cell r="D46">
            <v>1</v>
          </cell>
          <cell r="E46">
            <v>3391345</v>
          </cell>
          <cell r="F46">
            <v>3391345</v>
          </cell>
          <cell r="G46">
            <v>3.6000000000000002E-4</v>
          </cell>
        </row>
        <row r="47">
          <cell r="A47">
            <v>5.6</v>
          </cell>
          <cell r="B47" t="str">
            <v>SUMINISTRO E INSTALACIÓN VALVULA VENTOSA DOBLE CAMARA TRIPLE ACCION ROSCADA 3/4" HD</v>
          </cell>
          <cell r="C47" t="str">
            <v>UND</v>
          </cell>
          <cell r="D47">
            <v>4</v>
          </cell>
          <cell r="E47">
            <v>598488</v>
          </cell>
          <cell r="F47">
            <v>2393952</v>
          </cell>
          <cell r="G47">
            <v>2.5999999999999998E-4</v>
          </cell>
        </row>
        <row r="48">
          <cell r="A48">
            <v>5.7</v>
          </cell>
          <cell r="B48" t="str">
            <v>SUMINISTRO E INSTALACIÓN VÁLVULA DE PURGA DE 3" HD, INCLUYE ACCESORIOS HD</v>
          </cell>
          <cell r="C48" t="str">
            <v>UND</v>
          </cell>
          <cell r="D48">
            <v>4</v>
          </cell>
          <cell r="E48">
            <v>1137659</v>
          </cell>
          <cell r="F48">
            <v>4550636</v>
          </cell>
          <cell r="G48">
            <v>4.8999999999999998E-4</v>
          </cell>
        </row>
        <row r="49">
          <cell r="A49">
            <v>5.8</v>
          </cell>
          <cell r="B49" t="str">
            <v>SUMINISTRO E INSTALACIÓN EQUIPO BOMBEO MODELO 20H-7.5TW IHM O SIMILAR, INCLUYE ESTRUCTURA DE SOPORTE EN CONCRETO REFORZADO 21 MPA</v>
          </cell>
          <cell r="C49" t="str">
            <v>UND</v>
          </cell>
          <cell r="D49">
            <v>2</v>
          </cell>
          <cell r="E49">
            <v>2764880</v>
          </cell>
          <cell r="F49">
            <v>5529760</v>
          </cell>
          <cell r="G49">
            <v>5.9000000000000003E-4</v>
          </cell>
        </row>
        <row r="50">
          <cell r="A50">
            <v>5.9</v>
          </cell>
          <cell r="B50" t="str">
            <v>SUMINISTRO E INSTALACIÓN DE TANQUE PARA ALMACENAMIENTO DE AGUA POTABLE 50000 LTS, INCLUYE ESTRUCTURA DE SOPORTE EN CONCRETO REFORZADO 21 MPA</v>
          </cell>
          <cell r="C50" t="str">
            <v>UND</v>
          </cell>
          <cell r="D50">
            <v>2</v>
          </cell>
          <cell r="E50">
            <v>24268240</v>
          </cell>
          <cell r="F50">
            <v>48536480</v>
          </cell>
          <cell r="G50">
            <v>5.2199999999999998E-3</v>
          </cell>
        </row>
        <row r="51">
          <cell r="A51">
            <v>0</v>
          </cell>
          <cell r="B51">
            <v>0</v>
          </cell>
          <cell r="C51">
            <v>0</v>
          </cell>
          <cell r="D51">
            <v>0</v>
          </cell>
          <cell r="E51">
            <v>0</v>
          </cell>
          <cell r="F51">
            <v>93193380</v>
          </cell>
          <cell r="G51">
            <v>1.001E-2</v>
          </cell>
        </row>
        <row r="52">
          <cell r="A52">
            <v>6</v>
          </cell>
          <cell r="B52" t="str">
            <v>MUROS DE CONTENCIÓN</v>
          </cell>
          <cell r="C52">
            <v>0</v>
          </cell>
          <cell r="D52">
            <v>0</v>
          </cell>
          <cell r="E52">
            <v>0</v>
          </cell>
          <cell r="F52">
            <v>0</v>
          </cell>
          <cell r="G52">
            <v>0</v>
          </cell>
        </row>
        <row r="53">
          <cell r="A53">
            <v>6.1</v>
          </cell>
          <cell r="B53" t="str">
            <v>ACERO DE REFUERZO MUROS DE CONTENCIÓN 420 MPA</v>
          </cell>
          <cell r="C53" t="str">
            <v>KG</v>
          </cell>
          <cell r="D53">
            <v>9480.94</v>
          </cell>
          <cell r="E53">
            <v>3038</v>
          </cell>
          <cell r="F53">
            <v>28803096</v>
          </cell>
          <cell r="G53">
            <v>3.0999999999999999E-3</v>
          </cell>
        </row>
        <row r="54">
          <cell r="A54">
            <v>6.2</v>
          </cell>
          <cell r="B54" t="str">
            <v>CONCRETO MUROS DE CONTENCIÓN 21 MPA</v>
          </cell>
          <cell r="C54" t="str">
            <v>M3</v>
          </cell>
          <cell r="D54">
            <v>118.87</v>
          </cell>
          <cell r="E54">
            <v>606200</v>
          </cell>
          <cell r="F54">
            <v>72058994</v>
          </cell>
          <cell r="G54">
            <v>7.7499999999999999E-3</v>
          </cell>
        </row>
        <row r="55">
          <cell r="A55">
            <v>0</v>
          </cell>
          <cell r="B55">
            <v>0</v>
          </cell>
          <cell r="C55">
            <v>0</v>
          </cell>
          <cell r="D55">
            <v>0</v>
          </cell>
          <cell r="E55">
            <v>0</v>
          </cell>
          <cell r="F55">
            <v>100862090</v>
          </cell>
          <cell r="G55">
            <v>1.085E-2</v>
          </cell>
        </row>
        <row r="56">
          <cell r="A56">
            <v>7</v>
          </cell>
          <cell r="B56" t="str">
            <v>CIMENTACIÓN EDIFICIOS</v>
          </cell>
          <cell r="C56">
            <v>0</v>
          </cell>
          <cell r="D56">
            <v>0</v>
          </cell>
          <cell r="E56">
            <v>0</v>
          </cell>
          <cell r="F56">
            <v>0</v>
          </cell>
          <cell r="G56">
            <v>0</v>
          </cell>
        </row>
        <row r="57">
          <cell r="A57">
            <v>7.1</v>
          </cell>
          <cell r="B57" t="str">
            <v>SOLADO DE LIMPIEZA</v>
          </cell>
          <cell r="C57" t="str">
            <v>M2</v>
          </cell>
          <cell r="D57">
            <v>890.19</v>
          </cell>
          <cell r="E57">
            <v>35719</v>
          </cell>
          <cell r="F57">
            <v>31796697</v>
          </cell>
          <cell r="G57">
            <v>3.4199999999999999E-3</v>
          </cell>
        </row>
        <row r="58">
          <cell r="A58">
            <v>7.2</v>
          </cell>
          <cell r="B58" t="str">
            <v>ACERO DE REFUERZO CIMENTACIÓN 420 MPA</v>
          </cell>
          <cell r="C58" t="str">
            <v>KG</v>
          </cell>
          <cell r="D58">
            <v>28574.59</v>
          </cell>
          <cell r="E58">
            <v>3038</v>
          </cell>
          <cell r="F58">
            <v>86809604</v>
          </cell>
          <cell r="G58">
            <v>9.3299999999999998E-3</v>
          </cell>
        </row>
        <row r="59">
          <cell r="A59">
            <v>7.3</v>
          </cell>
          <cell r="B59" t="str">
            <v>CONCRETO CIMENTACIÓN 21 MPA</v>
          </cell>
          <cell r="C59" t="str">
            <v>M3</v>
          </cell>
          <cell r="D59">
            <v>291.83</v>
          </cell>
          <cell r="E59">
            <v>559904</v>
          </cell>
          <cell r="F59">
            <v>163396784</v>
          </cell>
          <cell r="G59">
            <v>1.7569999999999999E-2</v>
          </cell>
        </row>
        <row r="60">
          <cell r="A60">
            <v>0</v>
          </cell>
          <cell r="B60">
            <v>0</v>
          </cell>
          <cell r="C60">
            <v>0</v>
          </cell>
          <cell r="D60">
            <v>0</v>
          </cell>
          <cell r="E60">
            <v>0</v>
          </cell>
          <cell r="F60">
            <v>282003085</v>
          </cell>
          <cell r="G60">
            <v>2.69E-2</v>
          </cell>
        </row>
        <row r="61">
          <cell r="A61">
            <v>8</v>
          </cell>
          <cell r="B61" t="str">
            <v>PANTALLAS EN CONCRETO REFORZADO</v>
          </cell>
          <cell r="C61">
            <v>0</v>
          </cell>
          <cell r="D61">
            <v>0</v>
          </cell>
          <cell r="E61">
            <v>0</v>
          </cell>
          <cell r="F61">
            <v>0</v>
          </cell>
          <cell r="G61">
            <v>0</v>
          </cell>
        </row>
        <row r="62">
          <cell r="A62">
            <v>8.1</v>
          </cell>
          <cell r="B62" t="str">
            <v>ACERO DE REFUERZO PANTALLAS 420 MPA</v>
          </cell>
          <cell r="C62" t="str">
            <v>KG</v>
          </cell>
          <cell r="D62">
            <v>50500.23</v>
          </cell>
          <cell r="E62">
            <v>3038</v>
          </cell>
          <cell r="F62">
            <v>153419699</v>
          </cell>
          <cell r="G62">
            <v>1.6500000000000001E-2</v>
          </cell>
        </row>
        <row r="63">
          <cell r="A63">
            <v>8.1999999999999993</v>
          </cell>
          <cell r="B63" t="str">
            <v>CONCRETO PANTALLAS 21 MPA</v>
          </cell>
          <cell r="C63" t="str">
            <v>M3</v>
          </cell>
          <cell r="D63">
            <v>327.05</v>
          </cell>
          <cell r="E63">
            <v>606200</v>
          </cell>
          <cell r="F63">
            <v>198257710</v>
          </cell>
          <cell r="G63">
            <v>2.1319999999999999E-2</v>
          </cell>
        </row>
        <row r="64">
          <cell r="A64">
            <v>0</v>
          </cell>
          <cell r="B64">
            <v>0</v>
          </cell>
          <cell r="C64">
            <v>0</v>
          </cell>
          <cell r="D64">
            <v>0</v>
          </cell>
          <cell r="E64">
            <v>0</v>
          </cell>
          <cell r="F64">
            <v>351677409</v>
          </cell>
          <cell r="G64">
            <v>3.7819999999999999E-2</v>
          </cell>
        </row>
        <row r="65">
          <cell r="A65">
            <v>9</v>
          </cell>
          <cell r="B65" t="str">
            <v>COLUMNAS EN CONCRETO REFORZADO</v>
          </cell>
          <cell r="C65">
            <v>0</v>
          </cell>
          <cell r="D65">
            <v>0</v>
          </cell>
          <cell r="E65">
            <v>0</v>
          </cell>
          <cell r="F65">
            <v>0</v>
          </cell>
          <cell r="G65">
            <v>0</v>
          </cell>
        </row>
        <row r="66">
          <cell r="A66">
            <v>9.1</v>
          </cell>
          <cell r="B66" t="str">
            <v>ACERO DE REFUERZO COLUMNAS 420 MPA</v>
          </cell>
          <cell r="C66" t="str">
            <v>KG</v>
          </cell>
          <cell r="D66">
            <v>34543.279999999999</v>
          </cell>
          <cell r="E66">
            <v>3038</v>
          </cell>
          <cell r="F66">
            <v>104942485</v>
          </cell>
          <cell r="G66">
            <v>1.128E-2</v>
          </cell>
        </row>
        <row r="67">
          <cell r="A67">
            <v>9.1999999999999993</v>
          </cell>
          <cell r="B67" t="str">
            <v>CONCRETO COLUMNAS 21 MPA</v>
          </cell>
          <cell r="C67" t="str">
            <v>M3</v>
          </cell>
          <cell r="D67">
            <v>157.18</v>
          </cell>
          <cell r="E67">
            <v>673978</v>
          </cell>
          <cell r="F67">
            <v>105935862</v>
          </cell>
          <cell r="G67">
            <v>1.1390000000000001E-2</v>
          </cell>
        </row>
        <row r="68">
          <cell r="A68">
            <v>0</v>
          </cell>
          <cell r="B68">
            <v>0</v>
          </cell>
          <cell r="C68">
            <v>0</v>
          </cell>
          <cell r="D68">
            <v>0</v>
          </cell>
          <cell r="E68">
            <v>0</v>
          </cell>
          <cell r="F68">
            <v>210878347</v>
          </cell>
          <cell r="G68">
            <v>2.2670000000000003E-2</v>
          </cell>
        </row>
        <row r="69">
          <cell r="A69">
            <v>10</v>
          </cell>
          <cell r="B69" t="str">
            <v>LOSAS ALIGERADAS EDIFICIOS</v>
          </cell>
          <cell r="C69">
            <v>0</v>
          </cell>
          <cell r="D69">
            <v>0</v>
          </cell>
          <cell r="E69">
            <v>0</v>
          </cell>
          <cell r="F69">
            <v>0</v>
          </cell>
          <cell r="G69">
            <v>0</v>
          </cell>
        </row>
        <row r="70">
          <cell r="A70">
            <v>10.1</v>
          </cell>
          <cell r="B70" t="str">
            <v>ACERO DE REFUERZO LOSAS ALIGERADAS 420 MPA</v>
          </cell>
          <cell r="C70" t="str">
            <v>KG</v>
          </cell>
          <cell r="D70">
            <v>55168.98</v>
          </cell>
          <cell r="E70">
            <v>3038</v>
          </cell>
          <cell r="F70">
            <v>167603361</v>
          </cell>
          <cell r="G70">
            <v>1.8020000000000001E-2</v>
          </cell>
        </row>
        <row r="71">
          <cell r="A71">
            <v>10.199999999999999</v>
          </cell>
          <cell r="B71" t="str">
            <v>CONCRETO LOSAS ALIGERADAS 21 MPA</v>
          </cell>
          <cell r="C71" t="str">
            <v>M2</v>
          </cell>
          <cell r="D71">
            <v>2568.7800000000002</v>
          </cell>
          <cell r="E71">
            <v>126352</v>
          </cell>
          <cell r="F71">
            <v>324570491</v>
          </cell>
          <cell r="G71">
            <v>3.49E-2</v>
          </cell>
        </row>
        <row r="72">
          <cell r="A72">
            <v>0</v>
          </cell>
          <cell r="B72">
            <v>0</v>
          </cell>
          <cell r="C72">
            <v>0</v>
          </cell>
          <cell r="D72">
            <v>0</v>
          </cell>
          <cell r="E72">
            <v>0</v>
          </cell>
          <cell r="F72">
            <v>492173852</v>
          </cell>
          <cell r="G72">
            <v>5.2920000000000002E-2</v>
          </cell>
        </row>
        <row r="73">
          <cell r="A73">
            <v>11</v>
          </cell>
          <cell r="B73" t="str">
            <v>LOSAS MACIZAS</v>
          </cell>
          <cell r="C73">
            <v>0</v>
          </cell>
          <cell r="D73">
            <v>0</v>
          </cell>
          <cell r="E73">
            <v>0</v>
          </cell>
          <cell r="F73">
            <v>0</v>
          </cell>
          <cell r="G73">
            <v>0</v>
          </cell>
        </row>
        <row r="74">
          <cell r="A74">
            <v>11.1</v>
          </cell>
          <cell r="B74" t="str">
            <v>ACERO DE REFUERZO LOSAS MACIZAS 420 MPA</v>
          </cell>
          <cell r="C74" t="str">
            <v>KG</v>
          </cell>
          <cell r="D74">
            <v>19752.34</v>
          </cell>
          <cell r="E74">
            <v>3038</v>
          </cell>
          <cell r="F74">
            <v>60007609</v>
          </cell>
          <cell r="G74">
            <v>6.45E-3</v>
          </cell>
        </row>
        <row r="75">
          <cell r="A75">
            <v>11.2</v>
          </cell>
          <cell r="B75" t="str">
            <v>CONCRETO LOSAS MACIZAS 21 MPA</v>
          </cell>
          <cell r="C75" t="str">
            <v>M2</v>
          </cell>
          <cell r="D75">
            <v>889.58</v>
          </cell>
          <cell r="E75">
            <v>121780</v>
          </cell>
          <cell r="F75">
            <v>108333052</v>
          </cell>
          <cell r="G75">
            <v>1.1650000000000001E-2</v>
          </cell>
        </row>
        <row r="76">
          <cell r="A76">
            <v>0</v>
          </cell>
          <cell r="B76">
            <v>0</v>
          </cell>
          <cell r="C76">
            <v>0</v>
          </cell>
          <cell r="D76">
            <v>0</v>
          </cell>
          <cell r="E76">
            <v>0</v>
          </cell>
          <cell r="F76">
            <v>168340661</v>
          </cell>
          <cell r="G76">
            <v>1.8100000000000002E-2</v>
          </cell>
        </row>
        <row r="77">
          <cell r="A77">
            <v>12</v>
          </cell>
          <cell r="B77" t="str">
            <v>CUBIERTA EDIFICIOS</v>
          </cell>
          <cell r="C77">
            <v>0</v>
          </cell>
          <cell r="D77">
            <v>0</v>
          </cell>
          <cell r="E77">
            <v>0</v>
          </cell>
          <cell r="F77">
            <v>0</v>
          </cell>
          <cell r="G77">
            <v>0</v>
          </cell>
        </row>
        <row r="78">
          <cell r="A78">
            <v>12.1</v>
          </cell>
          <cell r="B78" t="str">
            <v>ACERO DE REFUERZO VIGAS DE CUBIERTA 420 MPA</v>
          </cell>
          <cell r="C78" t="str">
            <v>KG</v>
          </cell>
          <cell r="D78">
            <v>20047.52</v>
          </cell>
          <cell r="E78">
            <v>3038</v>
          </cell>
          <cell r="F78">
            <v>60904366</v>
          </cell>
          <cell r="G78">
            <v>6.5500000000000003E-3</v>
          </cell>
        </row>
        <row r="79">
          <cell r="A79">
            <v>12.2</v>
          </cell>
          <cell r="B79" t="str">
            <v>CONCRETO VIGAS DE CUBIERTA 21 MPA</v>
          </cell>
          <cell r="C79" t="str">
            <v>M3</v>
          </cell>
          <cell r="D79">
            <v>163.16</v>
          </cell>
          <cell r="E79">
            <v>628700</v>
          </cell>
          <cell r="F79">
            <v>102578692</v>
          </cell>
          <cell r="G79">
            <v>1.103E-2</v>
          </cell>
        </row>
        <row r="80">
          <cell r="A80">
            <v>12.3</v>
          </cell>
          <cell r="B80" t="str">
            <v>ACERO DE REFUERZO VIGA CANAL Y ALFAJIAS 420 MPA</v>
          </cell>
          <cell r="C80" t="str">
            <v>KG</v>
          </cell>
          <cell r="D80">
            <v>1652.44</v>
          </cell>
          <cell r="E80">
            <v>3038</v>
          </cell>
          <cell r="F80">
            <v>5020113</v>
          </cell>
          <cell r="G80">
            <v>5.4000000000000001E-4</v>
          </cell>
        </row>
        <row r="81">
          <cell r="A81">
            <v>12.4</v>
          </cell>
          <cell r="B81" t="str">
            <v>CONCRETO VIGA CANAL 21 MPA</v>
          </cell>
          <cell r="C81" t="str">
            <v>ML</v>
          </cell>
          <cell r="D81">
            <v>120</v>
          </cell>
          <cell r="E81">
            <v>146234</v>
          </cell>
          <cell r="F81">
            <v>17548080</v>
          </cell>
          <cell r="G81">
            <v>1.89E-3</v>
          </cell>
        </row>
        <row r="82">
          <cell r="A82">
            <v>12.5</v>
          </cell>
          <cell r="B82" t="str">
            <v>SUMINISTRO E INSTALACIÓN DE TELA ASFÁLTICA PARA  VIGA CANAL, INCLUYE MORTERO IMPERMEABILIZADO</v>
          </cell>
          <cell r="C82" t="str">
            <v>ML</v>
          </cell>
          <cell r="D82">
            <v>120</v>
          </cell>
          <cell r="E82">
            <v>80717</v>
          </cell>
          <cell r="F82">
            <v>9686040</v>
          </cell>
          <cell r="G82">
            <v>1.0399999999999999E-3</v>
          </cell>
        </row>
        <row r="83">
          <cell r="A83">
            <v>12.6</v>
          </cell>
          <cell r="B83" t="str">
            <v>ESTRUCTURA METÁLICA PARA CUBIERTA A-36</v>
          </cell>
          <cell r="C83" t="str">
            <v>KG</v>
          </cell>
          <cell r="D83">
            <v>13845.14</v>
          </cell>
          <cell r="E83">
            <v>7500</v>
          </cell>
          <cell r="F83">
            <v>103838550</v>
          </cell>
          <cell r="G83">
            <v>1.1169999999999999E-2</v>
          </cell>
        </row>
        <row r="84">
          <cell r="A84">
            <v>12.7</v>
          </cell>
          <cell r="B84" t="str">
            <v>SUMINISTRO E INSTALACIÓN TEJA TERMO ACÚSTICA, TIPO  SANDWICH TRAPEZOIDAL COLOR BLANCO</v>
          </cell>
          <cell r="C84" t="str">
            <v>M2</v>
          </cell>
          <cell r="D84">
            <v>1881.85</v>
          </cell>
          <cell r="E84">
            <v>121200</v>
          </cell>
          <cell r="F84">
            <v>228080220</v>
          </cell>
          <cell r="G84">
            <v>2.452E-2</v>
          </cell>
        </row>
        <row r="85">
          <cell r="A85">
            <v>0</v>
          </cell>
          <cell r="B85">
            <v>0</v>
          </cell>
          <cell r="C85">
            <v>0</v>
          </cell>
          <cell r="D85">
            <v>0</v>
          </cell>
          <cell r="E85">
            <v>0</v>
          </cell>
          <cell r="F85">
            <v>527656061</v>
          </cell>
          <cell r="G85">
            <v>5.6739999999999999E-2</v>
          </cell>
        </row>
        <row r="86">
          <cell r="A86">
            <v>13</v>
          </cell>
          <cell r="B86" t="str">
            <v>ZONA ESCALERAS Y RAMPA DISCAPACITADOS</v>
          </cell>
          <cell r="C86">
            <v>0</v>
          </cell>
          <cell r="D86">
            <v>0</v>
          </cell>
          <cell r="E86">
            <v>0</v>
          </cell>
          <cell r="F86">
            <v>0</v>
          </cell>
          <cell r="G86">
            <v>0</v>
          </cell>
        </row>
        <row r="87">
          <cell r="A87">
            <v>13.1</v>
          </cell>
          <cell r="B87" t="str">
            <v>ACERO DE REFUERZO ESCALERAS Y RAMPA 420 MPA</v>
          </cell>
          <cell r="C87" t="str">
            <v>KG</v>
          </cell>
          <cell r="D87">
            <v>9274.6200000000008</v>
          </cell>
          <cell r="E87">
            <v>3038</v>
          </cell>
          <cell r="F87">
            <v>28176296</v>
          </cell>
          <cell r="G87">
            <v>3.0300000000000001E-3</v>
          </cell>
        </row>
        <row r="88">
          <cell r="A88">
            <v>13.2</v>
          </cell>
          <cell r="B88" t="str">
            <v>CONCRETO TRAMOS ESCALERAS 21 MPA</v>
          </cell>
          <cell r="C88" t="str">
            <v>M3</v>
          </cell>
          <cell r="D88">
            <v>29.83</v>
          </cell>
          <cell r="E88">
            <v>639250</v>
          </cell>
          <cell r="F88">
            <v>19068828</v>
          </cell>
          <cell r="G88">
            <v>2.0500000000000002E-3</v>
          </cell>
        </row>
        <row r="89">
          <cell r="A89">
            <v>13.3</v>
          </cell>
          <cell r="B89" t="str">
            <v>CONCRETO VIGAS PARA RAMPAS 21 MPA</v>
          </cell>
          <cell r="C89" t="str">
            <v>M3</v>
          </cell>
          <cell r="D89">
            <v>18.37</v>
          </cell>
          <cell r="E89">
            <v>628700</v>
          </cell>
          <cell r="F89">
            <v>11549219</v>
          </cell>
          <cell r="G89">
            <v>1.24E-3</v>
          </cell>
        </row>
        <row r="90">
          <cell r="A90">
            <v>13.4</v>
          </cell>
          <cell r="B90" t="str">
            <v>CONCRETO LOSAS MACIZAS RAMPAS 21 MPA</v>
          </cell>
          <cell r="C90" t="str">
            <v>M2</v>
          </cell>
          <cell r="D90">
            <v>157.44</v>
          </cell>
          <cell r="E90">
            <v>121780</v>
          </cell>
          <cell r="F90">
            <v>19173043</v>
          </cell>
          <cell r="G90">
            <v>2.0600000000000002E-3</v>
          </cell>
        </row>
        <row r="91">
          <cell r="A91">
            <v>0</v>
          </cell>
          <cell r="B91">
            <v>0</v>
          </cell>
          <cell r="C91">
            <v>0</v>
          </cell>
          <cell r="D91">
            <v>0</v>
          </cell>
          <cell r="E91">
            <v>0</v>
          </cell>
          <cell r="F91">
            <v>77967386</v>
          </cell>
          <cell r="G91">
            <v>8.3800000000000003E-3</v>
          </cell>
        </row>
        <row r="92">
          <cell r="A92">
            <v>14</v>
          </cell>
          <cell r="B92" t="str">
            <v>MAMPOSTERÍA</v>
          </cell>
          <cell r="C92">
            <v>0</v>
          </cell>
          <cell r="D92">
            <v>0</v>
          </cell>
          <cell r="E92">
            <v>0</v>
          </cell>
          <cell r="F92">
            <v>0</v>
          </cell>
          <cell r="G92">
            <v>0</v>
          </cell>
        </row>
        <row r="93">
          <cell r="A93">
            <v>14.1</v>
          </cell>
          <cell r="B93" t="str">
            <v>MUROS LADRILLO COMÚN SOGA</v>
          </cell>
          <cell r="C93" t="str">
            <v>M2</v>
          </cell>
          <cell r="D93">
            <v>5418.45</v>
          </cell>
          <cell r="E93">
            <v>30820</v>
          </cell>
          <cell r="F93">
            <v>166996629</v>
          </cell>
          <cell r="G93">
            <v>1.796E-2</v>
          </cell>
        </row>
        <row r="94">
          <cell r="A94">
            <v>14.2</v>
          </cell>
          <cell r="B94" t="str">
            <v>MUROS LADRILLO COMÚN EN TIZÓN</v>
          </cell>
          <cell r="C94" t="str">
            <v>M2</v>
          </cell>
          <cell r="D94">
            <v>225.07</v>
          </cell>
          <cell r="E94">
            <v>51581</v>
          </cell>
          <cell r="F94">
            <v>11609336</v>
          </cell>
          <cell r="G94">
            <v>1.25E-3</v>
          </cell>
        </row>
        <row r="95">
          <cell r="A95">
            <v>14.3</v>
          </cell>
          <cell r="B95" t="str">
            <v>MUROS LADRILLO LIMPIO EN SOGA A LA VISTA 1 CARA</v>
          </cell>
          <cell r="C95" t="str">
            <v>M2</v>
          </cell>
          <cell r="D95">
            <v>617.85</v>
          </cell>
          <cell r="E95">
            <v>46256</v>
          </cell>
          <cell r="F95">
            <v>28579270</v>
          </cell>
          <cell r="G95">
            <v>3.0699999999999998E-3</v>
          </cell>
        </row>
        <row r="96">
          <cell r="A96">
            <v>14.4</v>
          </cell>
          <cell r="B96" t="str">
            <v>MUROS LADRILLO LIMPIO EN TIZÓN A LA VISTA 1 CARA</v>
          </cell>
          <cell r="C96" t="str">
            <v>M2</v>
          </cell>
          <cell r="D96">
            <v>350.73</v>
          </cell>
          <cell r="E96">
            <v>80475</v>
          </cell>
          <cell r="F96">
            <v>28224997</v>
          </cell>
          <cell r="G96">
            <v>3.0300000000000001E-3</v>
          </cell>
        </row>
        <row r="97">
          <cell r="A97">
            <v>0</v>
          </cell>
          <cell r="B97">
            <v>0</v>
          </cell>
          <cell r="C97">
            <v>0</v>
          </cell>
          <cell r="D97">
            <v>0</v>
          </cell>
          <cell r="E97">
            <v>0</v>
          </cell>
          <cell r="F97">
            <v>235410232</v>
          </cell>
          <cell r="G97">
            <v>2.5310000000000003E-2</v>
          </cell>
        </row>
        <row r="98">
          <cell r="A98">
            <v>15</v>
          </cell>
          <cell r="B98" t="str">
            <v>RED SANITARIA INTERNA</v>
          </cell>
          <cell r="C98">
            <v>0</v>
          </cell>
          <cell r="D98">
            <v>0</v>
          </cell>
          <cell r="E98">
            <v>0</v>
          </cell>
          <cell r="F98">
            <v>0</v>
          </cell>
          <cell r="G98">
            <v>0</v>
          </cell>
        </row>
        <row r="99">
          <cell r="A99">
            <v>15.1</v>
          </cell>
          <cell r="B99" t="str">
            <v>PUNTOS SANITARIOS 2" CUARTO DE ASEO</v>
          </cell>
          <cell r="C99" t="str">
            <v>UND</v>
          </cell>
          <cell r="D99">
            <v>12</v>
          </cell>
          <cell r="E99">
            <v>44427</v>
          </cell>
          <cell r="F99">
            <v>533124</v>
          </cell>
          <cell r="G99">
            <v>6.0000000000000002E-5</v>
          </cell>
        </row>
        <row r="100">
          <cell r="A100">
            <v>15.2</v>
          </cell>
          <cell r="B100" t="str">
            <v>PUNTOS SANITARIOS 2" BAÑOS MUJERES</v>
          </cell>
          <cell r="C100" t="str">
            <v>UND</v>
          </cell>
          <cell r="D100">
            <v>36</v>
          </cell>
          <cell r="E100">
            <v>44427</v>
          </cell>
          <cell r="F100">
            <v>1599372</v>
          </cell>
          <cell r="G100">
            <v>1.7000000000000001E-4</v>
          </cell>
        </row>
        <row r="101">
          <cell r="A101">
            <v>15.3</v>
          </cell>
          <cell r="B101" t="str">
            <v>PUNTOS SANITARIOS 2" BAÑOS HOMBRES</v>
          </cell>
          <cell r="C101" t="str">
            <v>UND</v>
          </cell>
          <cell r="D101">
            <v>48</v>
          </cell>
          <cell r="E101">
            <v>44427</v>
          </cell>
          <cell r="F101">
            <v>2132496</v>
          </cell>
          <cell r="G101">
            <v>2.3000000000000001E-4</v>
          </cell>
        </row>
        <row r="102">
          <cell r="A102">
            <v>15.4</v>
          </cell>
          <cell r="B102" t="str">
            <v>PUNTOS SANITARIOS 2" BAÑOS DISCAPACITADOS</v>
          </cell>
          <cell r="C102" t="str">
            <v>UND</v>
          </cell>
          <cell r="D102">
            <v>12</v>
          </cell>
          <cell r="E102">
            <v>44427</v>
          </cell>
          <cell r="F102">
            <v>533124</v>
          </cell>
          <cell r="G102">
            <v>6.0000000000000002E-5</v>
          </cell>
        </row>
        <row r="103">
          <cell r="A103">
            <v>15.5</v>
          </cell>
          <cell r="B103" t="str">
            <v>PUNTOS SANITARIOS 4" BAÑO MUJERES</v>
          </cell>
          <cell r="C103" t="str">
            <v>UND</v>
          </cell>
          <cell r="D103">
            <v>30</v>
          </cell>
          <cell r="E103">
            <v>93448</v>
          </cell>
          <cell r="F103">
            <v>2803440</v>
          </cell>
          <cell r="G103">
            <v>2.9999999999999997E-4</v>
          </cell>
        </row>
        <row r="104">
          <cell r="A104">
            <v>15.6</v>
          </cell>
          <cell r="B104" t="str">
            <v>PUNTOS SANITARIOS 4" BAÑO HOMBRES</v>
          </cell>
          <cell r="C104" t="str">
            <v>UND</v>
          </cell>
          <cell r="D104">
            <v>18</v>
          </cell>
          <cell r="E104">
            <v>93448</v>
          </cell>
          <cell r="F104">
            <v>1682064</v>
          </cell>
          <cell r="G104">
            <v>1.8000000000000001E-4</v>
          </cell>
        </row>
        <row r="105">
          <cell r="A105">
            <v>15.7</v>
          </cell>
          <cell r="B105" t="str">
            <v>PUNTOS SANITARIOS 4" BAÑO DISCAPACITADOS</v>
          </cell>
          <cell r="C105" t="str">
            <v>UND</v>
          </cell>
          <cell r="D105">
            <v>6</v>
          </cell>
          <cell r="E105">
            <v>93448</v>
          </cell>
          <cell r="F105">
            <v>560688</v>
          </cell>
          <cell r="G105">
            <v>6.0000000000000002E-5</v>
          </cell>
        </row>
        <row r="106">
          <cell r="A106">
            <v>15.8</v>
          </cell>
          <cell r="B106" t="str">
            <v>BAJANTES AGUAS RESIDUALES 2"</v>
          </cell>
          <cell r="C106" t="str">
            <v>ML</v>
          </cell>
          <cell r="D106">
            <v>30.4</v>
          </cell>
          <cell r="E106">
            <v>17668</v>
          </cell>
          <cell r="F106">
            <v>537107</v>
          </cell>
          <cell r="G106">
            <v>6.0000000000000002E-5</v>
          </cell>
        </row>
        <row r="107">
          <cell r="A107">
            <v>15.9</v>
          </cell>
          <cell r="B107" t="str">
            <v>BAJANTES AGUAS RESIDUALES 4"</v>
          </cell>
          <cell r="C107" t="str">
            <v>ML</v>
          </cell>
          <cell r="D107">
            <v>60.8</v>
          </cell>
          <cell r="E107">
            <v>28909</v>
          </cell>
          <cell r="F107">
            <v>1757667</v>
          </cell>
          <cell r="G107">
            <v>1.9000000000000001E-4</v>
          </cell>
        </row>
        <row r="108">
          <cell r="A108" t="str">
            <v>15.10</v>
          </cell>
          <cell r="B108" t="str">
            <v>BAJANTES VENTILACIÓN 3"</v>
          </cell>
          <cell r="C108" t="str">
            <v>ML</v>
          </cell>
          <cell r="D108">
            <v>158.4</v>
          </cell>
          <cell r="E108">
            <v>18851</v>
          </cell>
          <cell r="F108">
            <v>2985998</v>
          </cell>
          <cell r="G108">
            <v>3.2000000000000003E-4</v>
          </cell>
        </row>
        <row r="109">
          <cell r="A109">
            <v>0</v>
          </cell>
          <cell r="B109">
            <v>0</v>
          </cell>
          <cell r="C109">
            <v>0</v>
          </cell>
          <cell r="D109">
            <v>0</v>
          </cell>
          <cell r="E109">
            <v>0</v>
          </cell>
          <cell r="F109">
            <v>15125080</v>
          </cell>
          <cell r="G109">
            <v>1.6299999999999999E-3</v>
          </cell>
        </row>
        <row r="110">
          <cell r="A110">
            <v>16</v>
          </cell>
          <cell r="B110" t="str">
            <v>RED PLUVIAL INTERNA</v>
          </cell>
          <cell r="C110">
            <v>0</v>
          </cell>
          <cell r="D110">
            <v>0</v>
          </cell>
          <cell r="E110">
            <v>0</v>
          </cell>
          <cell r="F110">
            <v>0</v>
          </cell>
          <cell r="G110">
            <v>0</v>
          </cell>
        </row>
        <row r="111">
          <cell r="A111">
            <v>16.100000000000001</v>
          </cell>
          <cell r="B111" t="str">
            <v>BAJANTES AGUAS LLUVIAS 4"</v>
          </cell>
          <cell r="C111" t="str">
            <v>ML</v>
          </cell>
          <cell r="D111">
            <v>236.8</v>
          </cell>
          <cell r="E111">
            <v>24684</v>
          </cell>
          <cell r="F111">
            <v>5845171</v>
          </cell>
          <cell r="G111">
            <v>6.3000000000000003E-4</v>
          </cell>
        </row>
        <row r="112">
          <cell r="A112">
            <v>0</v>
          </cell>
          <cell r="B112">
            <v>0</v>
          </cell>
          <cell r="C112">
            <v>0</v>
          </cell>
          <cell r="D112">
            <v>0</v>
          </cell>
          <cell r="E112">
            <v>0</v>
          </cell>
          <cell r="F112">
            <v>5845171</v>
          </cell>
          <cell r="G112">
            <v>6.3000000000000003E-4</v>
          </cell>
        </row>
        <row r="113">
          <cell r="A113">
            <v>17</v>
          </cell>
          <cell r="B113" t="str">
            <v>RED HIDRÁULICA INTERNA</v>
          </cell>
          <cell r="C113">
            <v>0</v>
          </cell>
          <cell r="D113">
            <v>0</v>
          </cell>
          <cell r="E113">
            <v>0</v>
          </cell>
          <cell r="F113">
            <v>0</v>
          </cell>
          <cell r="G113">
            <v>0</v>
          </cell>
        </row>
        <row r="114">
          <cell r="A114">
            <v>17.100000000000001</v>
          </cell>
          <cell r="B114" t="str">
            <v>RED HIDRÁULICA INTERNA TUBERÍA PVC PRESIÓN 2 1/2" RDE 21</v>
          </cell>
          <cell r="C114" t="str">
            <v>ML</v>
          </cell>
          <cell r="D114">
            <v>23.4</v>
          </cell>
          <cell r="E114">
            <v>20453</v>
          </cell>
          <cell r="F114">
            <v>478600</v>
          </cell>
          <cell r="G114">
            <v>5.0000000000000002E-5</v>
          </cell>
        </row>
        <row r="115">
          <cell r="A115">
            <v>17.2</v>
          </cell>
          <cell r="B115" t="str">
            <v>SUMINISTRO E INSTALACIÓN LLAVE DE PASO DE 1/2"</v>
          </cell>
          <cell r="C115" t="str">
            <v>UND</v>
          </cell>
          <cell r="D115">
            <v>6</v>
          </cell>
          <cell r="E115">
            <v>54199</v>
          </cell>
          <cell r="F115">
            <v>325194</v>
          </cell>
          <cell r="G115">
            <v>3.0000000000000001E-5</v>
          </cell>
        </row>
        <row r="116">
          <cell r="A116">
            <v>17.3</v>
          </cell>
          <cell r="B116" t="str">
            <v>SUMINISTRO E INSTALACIÓN LLAVE DE PASO DE 1"</v>
          </cell>
          <cell r="C116" t="str">
            <v>UND</v>
          </cell>
          <cell r="D116">
            <v>18</v>
          </cell>
          <cell r="E116">
            <v>76419</v>
          </cell>
          <cell r="F116">
            <v>1375542</v>
          </cell>
          <cell r="G116">
            <v>1.4999999999999999E-4</v>
          </cell>
        </row>
        <row r="117">
          <cell r="A117">
            <v>17.399999999999999</v>
          </cell>
          <cell r="B117" t="str">
            <v>SUMINISTRO E INSTALACIÓN LLAVE DE PASO DE 2"</v>
          </cell>
          <cell r="C117" t="str">
            <v>UND</v>
          </cell>
          <cell r="D117">
            <v>12</v>
          </cell>
          <cell r="E117">
            <v>185499</v>
          </cell>
          <cell r="F117">
            <v>2225988</v>
          </cell>
          <cell r="G117">
            <v>2.4000000000000001E-4</v>
          </cell>
        </row>
        <row r="118">
          <cell r="A118">
            <v>17.5</v>
          </cell>
          <cell r="B118" t="str">
            <v>PUNTOS HIDRÁULICOS CUARTOS DE ASEO PVC PRESIÓN DE 1/2"</v>
          </cell>
          <cell r="C118" t="str">
            <v>UND</v>
          </cell>
          <cell r="D118">
            <v>12</v>
          </cell>
          <cell r="E118">
            <v>26954</v>
          </cell>
          <cell r="F118">
            <v>323448</v>
          </cell>
          <cell r="G118">
            <v>3.0000000000000001E-5</v>
          </cell>
        </row>
        <row r="119">
          <cell r="A119">
            <v>17.600000000000001</v>
          </cell>
          <cell r="B119" t="str">
            <v>PUNTOS HIDRÁULICOS BAÑO MUJERES PVC PRESIÓN DE 1/2"</v>
          </cell>
          <cell r="C119" t="str">
            <v>UND</v>
          </cell>
          <cell r="D119">
            <v>66</v>
          </cell>
          <cell r="E119">
            <v>26954</v>
          </cell>
          <cell r="F119">
            <v>1778964</v>
          </cell>
          <cell r="G119">
            <v>1.9000000000000001E-4</v>
          </cell>
        </row>
        <row r="120">
          <cell r="A120">
            <v>17.7</v>
          </cell>
          <cell r="B120" t="str">
            <v>PUNTOS HIDRÁULICOS BAÑO HOMBRES PVC PRESIÓN DE 1/2"</v>
          </cell>
          <cell r="C120" t="str">
            <v>UND</v>
          </cell>
          <cell r="D120">
            <v>66</v>
          </cell>
          <cell r="E120">
            <v>26954</v>
          </cell>
          <cell r="F120">
            <v>1778964</v>
          </cell>
          <cell r="G120">
            <v>1.9000000000000001E-4</v>
          </cell>
        </row>
        <row r="121">
          <cell r="A121">
            <v>17.8</v>
          </cell>
          <cell r="B121" t="str">
            <v>PUNTOS HIDRÁULICOS BAÑO DISCAPACITADOS PVC PRESIÓN DE 1/2"</v>
          </cell>
          <cell r="C121" t="str">
            <v>UND</v>
          </cell>
          <cell r="D121">
            <v>18</v>
          </cell>
          <cell r="E121">
            <v>26954</v>
          </cell>
          <cell r="F121">
            <v>485172</v>
          </cell>
          <cell r="G121">
            <v>5.0000000000000002E-5</v>
          </cell>
        </row>
        <row r="122">
          <cell r="A122">
            <v>0</v>
          </cell>
          <cell r="B122">
            <v>0</v>
          </cell>
          <cell r="C122">
            <v>0</v>
          </cell>
          <cell r="D122">
            <v>0</v>
          </cell>
          <cell r="E122">
            <v>0</v>
          </cell>
          <cell r="F122">
            <v>8771872</v>
          </cell>
          <cell r="G122">
            <v>9.3000000000000016E-4</v>
          </cell>
        </row>
        <row r="123">
          <cell r="A123">
            <v>18</v>
          </cell>
          <cell r="B123" t="str">
            <v>RED CONTRA INCENDIOS</v>
          </cell>
          <cell r="C123">
            <v>0</v>
          </cell>
          <cell r="D123">
            <v>0</v>
          </cell>
          <cell r="E123">
            <v>0</v>
          </cell>
          <cell r="F123">
            <v>0</v>
          </cell>
          <cell r="G123">
            <v>0</v>
          </cell>
        </row>
        <row r="124">
          <cell r="A124">
            <v>18.100000000000001</v>
          </cell>
          <cell r="B124" t="str">
            <v>SIAMESA 2-1/2" EN BRONCE, PARA SISTEMA CONTRAINCENDIO.</v>
          </cell>
          <cell r="C124" t="str">
            <v>UND</v>
          </cell>
          <cell r="D124">
            <v>2</v>
          </cell>
          <cell r="E124">
            <v>1291450</v>
          </cell>
          <cell r="F124">
            <v>2582900</v>
          </cell>
          <cell r="G124">
            <v>2.7999999999999998E-4</v>
          </cell>
        </row>
        <row r="125">
          <cell r="A125">
            <v>18.2</v>
          </cell>
          <cell r="B125" t="str">
            <v>TUBERÍA H.G. 3" CONTRAINCENDIOS RED VERTICAL A GABINETES C.I.</v>
          </cell>
          <cell r="C125" t="str">
            <v>ML</v>
          </cell>
          <cell r="D125">
            <v>119.11</v>
          </cell>
          <cell r="E125">
            <v>55563</v>
          </cell>
          <cell r="F125">
            <v>6618109</v>
          </cell>
          <cell r="G125">
            <v>7.1000000000000002E-4</v>
          </cell>
        </row>
        <row r="126">
          <cell r="A126">
            <v>18.3</v>
          </cell>
          <cell r="B126" t="str">
            <v>SUMINISTRO E INSTALACIÓN DE GABINETE CONTRA INCENDIO CLASE II, INCLUYE VALVULA 2-1/2" BRONCE, MANGUERA, EXTINTOR, HACHA, ACCESORIOS.</v>
          </cell>
          <cell r="C126" t="str">
            <v>UND</v>
          </cell>
          <cell r="D126">
            <v>12</v>
          </cell>
          <cell r="E126">
            <v>1472100</v>
          </cell>
          <cell r="F126">
            <v>17665200</v>
          </cell>
          <cell r="G126">
            <v>1.9E-3</v>
          </cell>
        </row>
        <row r="127">
          <cell r="A127">
            <v>0</v>
          </cell>
          <cell r="B127">
            <v>0</v>
          </cell>
          <cell r="C127">
            <v>0</v>
          </cell>
          <cell r="D127">
            <v>0</v>
          </cell>
          <cell r="E127">
            <v>0</v>
          </cell>
          <cell r="F127">
            <v>26866209</v>
          </cell>
          <cell r="G127">
            <v>2.8900000000000002E-3</v>
          </cell>
        </row>
        <row r="128">
          <cell r="A128">
            <v>19</v>
          </cell>
          <cell r="B128" t="str">
            <v>REPELLO DE MUROS</v>
          </cell>
          <cell r="C128">
            <v>0</v>
          </cell>
          <cell r="D128">
            <v>0</v>
          </cell>
          <cell r="E128">
            <v>0</v>
          </cell>
          <cell r="F128">
            <v>0</v>
          </cell>
          <cell r="G128">
            <v>0</v>
          </cell>
        </row>
        <row r="129">
          <cell r="A129">
            <v>19.100000000000001</v>
          </cell>
          <cell r="B129" t="str">
            <v>REPELLO MUROS INTERIORES MORTERO 1:3</v>
          </cell>
          <cell r="C129" t="str">
            <v>M2</v>
          </cell>
          <cell r="D129">
            <v>12253.23</v>
          </cell>
          <cell r="E129">
            <v>14500</v>
          </cell>
          <cell r="F129">
            <v>177671835</v>
          </cell>
          <cell r="G129">
            <v>1.9099999999999999E-2</v>
          </cell>
        </row>
        <row r="130">
          <cell r="A130">
            <v>19.2</v>
          </cell>
          <cell r="B130" t="str">
            <v>REPELLO DE MUROS EN FACHADAS MORTERO 1:3</v>
          </cell>
          <cell r="C130" t="str">
            <v>M2</v>
          </cell>
          <cell r="D130">
            <v>2512</v>
          </cell>
          <cell r="E130">
            <v>17500</v>
          </cell>
          <cell r="F130">
            <v>43960000</v>
          </cell>
          <cell r="G130">
            <v>4.7299999999999998E-3</v>
          </cell>
        </row>
        <row r="131">
          <cell r="A131">
            <v>0</v>
          </cell>
          <cell r="B131">
            <v>0</v>
          </cell>
          <cell r="C131">
            <v>0</v>
          </cell>
          <cell r="D131">
            <v>0</v>
          </cell>
          <cell r="E131">
            <v>0</v>
          </cell>
          <cell r="F131">
            <v>221631835</v>
          </cell>
          <cell r="G131">
            <v>2.3829999999999997E-2</v>
          </cell>
        </row>
        <row r="132">
          <cell r="A132">
            <v>20</v>
          </cell>
          <cell r="B132" t="str">
            <v>PISOS PRIMARIOS</v>
          </cell>
          <cell r="C132">
            <v>0</v>
          </cell>
          <cell r="D132">
            <v>0</v>
          </cell>
          <cell r="E132">
            <v>0</v>
          </cell>
          <cell r="F132">
            <v>0</v>
          </cell>
          <cell r="G132">
            <v>0</v>
          </cell>
        </row>
        <row r="133">
          <cell r="A133">
            <v>20.100000000000001</v>
          </cell>
          <cell r="B133" t="str">
            <v>CONCRETO PISO PRIMARIO EN INTERIORES 21 MPA e=0.07 MT</v>
          </cell>
          <cell r="C133" t="str">
            <v>M2</v>
          </cell>
          <cell r="D133">
            <v>2838.74</v>
          </cell>
          <cell r="E133">
            <v>30191</v>
          </cell>
          <cell r="F133">
            <v>85704399</v>
          </cell>
          <cell r="G133">
            <v>9.2200000000000008E-3</v>
          </cell>
        </row>
        <row r="134">
          <cell r="A134">
            <v>0</v>
          </cell>
          <cell r="B134">
            <v>0</v>
          </cell>
          <cell r="C134">
            <v>0</v>
          </cell>
          <cell r="D134">
            <v>0</v>
          </cell>
          <cell r="E134">
            <v>0</v>
          </cell>
          <cell r="F134">
            <v>85704399</v>
          </cell>
          <cell r="G134">
            <v>9.2200000000000008E-3</v>
          </cell>
        </row>
        <row r="135">
          <cell r="A135">
            <v>21</v>
          </cell>
          <cell r="B135" t="str">
            <v>BANCAS EN CONCRETO</v>
          </cell>
          <cell r="C135">
            <v>0</v>
          </cell>
          <cell r="D135">
            <v>0</v>
          </cell>
          <cell r="E135">
            <v>0</v>
          </cell>
          <cell r="F135">
            <v>0</v>
          </cell>
          <cell r="G135">
            <v>0</v>
          </cell>
        </row>
        <row r="136">
          <cell r="A136">
            <v>21.1</v>
          </cell>
          <cell r="B136" t="str">
            <v>BANCAS EN CONCRETO EN CORREDORES 21 MPA</v>
          </cell>
          <cell r="C136" t="str">
            <v>ML</v>
          </cell>
          <cell r="D136">
            <v>120.96</v>
          </cell>
          <cell r="E136">
            <v>35821</v>
          </cell>
          <cell r="F136">
            <v>4332908</v>
          </cell>
          <cell r="G136">
            <v>4.6999999999999999E-4</v>
          </cell>
        </row>
        <row r="137">
          <cell r="A137">
            <v>0</v>
          </cell>
          <cell r="B137">
            <v>0</v>
          </cell>
          <cell r="C137">
            <v>0</v>
          </cell>
          <cell r="D137">
            <v>0</v>
          </cell>
          <cell r="E137">
            <v>0</v>
          </cell>
          <cell r="F137">
            <v>4332908</v>
          </cell>
          <cell r="G137">
            <v>4.6999999999999999E-4</v>
          </cell>
        </row>
        <row r="138">
          <cell r="A138">
            <v>22</v>
          </cell>
          <cell r="B138" t="str">
            <v>ENCHAPES PISOS Y PAREDES</v>
          </cell>
          <cell r="C138">
            <v>0</v>
          </cell>
          <cell r="D138">
            <v>0</v>
          </cell>
          <cell r="E138">
            <v>0</v>
          </cell>
          <cell r="F138">
            <v>0</v>
          </cell>
          <cell r="G138">
            <v>0</v>
          </cell>
        </row>
        <row r="139">
          <cell r="A139">
            <v>22.1</v>
          </cell>
          <cell r="B139" t="str">
            <v>SUMINISTRO E INSTALACION DE PISO EN CERAMICA TRAFICO 4, INCLUYE ALISTADO EN MORTERO 1:4</v>
          </cell>
          <cell r="C139" t="str">
            <v>M2</v>
          </cell>
          <cell r="D139">
            <v>6498.49</v>
          </cell>
          <cell r="E139">
            <v>62732</v>
          </cell>
          <cell r="F139">
            <v>407663275</v>
          </cell>
          <cell r="G139">
            <v>4.3830000000000001E-2</v>
          </cell>
        </row>
        <row r="140">
          <cell r="A140">
            <v>22.2</v>
          </cell>
          <cell r="B140" t="str">
            <v>SUMINISTRO E INSTALACION CERAMICA TRAFICO 4 PELDAÑOS ESCALERA (HUELLA+CONTRAHUELLA), INCLUYE ALISTADO EN MORTERO 1:4 Y PIRLAN EN BRONCE</v>
          </cell>
          <cell r="C140" t="str">
            <v>ML</v>
          </cell>
          <cell r="D140">
            <v>240</v>
          </cell>
          <cell r="E140">
            <v>62926</v>
          </cell>
          <cell r="F140">
            <v>15102240</v>
          </cell>
          <cell r="G140">
            <v>1.6199999999999999E-3</v>
          </cell>
        </row>
        <row r="141">
          <cell r="A141">
            <v>22.3</v>
          </cell>
          <cell r="B141" t="str">
            <v>GUARDAESCOBA EN CERAMICA TRAFICO 4</v>
          </cell>
          <cell r="C141" t="str">
            <v>ML</v>
          </cell>
          <cell r="D141">
            <v>2788.34</v>
          </cell>
          <cell r="E141">
            <v>8950</v>
          </cell>
          <cell r="F141">
            <v>24955643</v>
          </cell>
          <cell r="G141">
            <v>2.6800000000000001E-3</v>
          </cell>
        </row>
        <row r="142">
          <cell r="A142">
            <v>22.4</v>
          </cell>
          <cell r="B142" t="str">
            <v>ENCHAPE PISOS BAÑOS CERAMICA ANTIDESLIZANTE COLOR GRIS 30x30, INCLUYE ALISTADO EN MORTERO 1:4</v>
          </cell>
          <cell r="C142" t="str">
            <v>M2</v>
          </cell>
          <cell r="D142">
            <v>284</v>
          </cell>
          <cell r="E142">
            <v>52937</v>
          </cell>
          <cell r="F142">
            <v>15034108</v>
          </cell>
          <cell r="G142">
            <v>1.6199999999999999E-3</v>
          </cell>
        </row>
        <row r="143">
          <cell r="A143">
            <v>22.5</v>
          </cell>
          <cell r="B143" t="str">
            <v>ENCHAPE MUROS BAÑOS CERAMICA 20x30 PRIMERA CALIDAD</v>
          </cell>
          <cell r="C143" t="str">
            <v>M2</v>
          </cell>
          <cell r="D143">
            <v>552.70000000000005</v>
          </cell>
          <cell r="E143">
            <v>41492</v>
          </cell>
          <cell r="F143">
            <v>22932628</v>
          </cell>
          <cell r="G143">
            <v>2.47E-3</v>
          </cell>
        </row>
        <row r="144">
          <cell r="A144">
            <v>22.6</v>
          </cell>
          <cell r="B144" t="str">
            <v>CENEFA GRANITO PULIDO NEGRO, INCLUYE DILATACION EN BRONCE</v>
          </cell>
          <cell r="C144" t="str">
            <v>ML</v>
          </cell>
          <cell r="D144">
            <v>69.599999999999994</v>
          </cell>
          <cell r="E144">
            <v>47282</v>
          </cell>
          <cell r="F144">
            <v>3290827</v>
          </cell>
          <cell r="G144">
            <v>3.5E-4</v>
          </cell>
        </row>
        <row r="145">
          <cell r="A145">
            <v>0</v>
          </cell>
          <cell r="B145">
            <v>0</v>
          </cell>
          <cell r="C145">
            <v>0</v>
          </cell>
          <cell r="D145">
            <v>0</v>
          </cell>
          <cell r="E145">
            <v>0</v>
          </cell>
          <cell r="F145">
            <v>488978721</v>
          </cell>
          <cell r="G145">
            <v>5.2570000000000006E-2</v>
          </cell>
        </row>
        <row r="146">
          <cell r="A146">
            <v>23</v>
          </cell>
          <cell r="B146" t="str">
            <v>PINTURA MUROS</v>
          </cell>
          <cell r="C146">
            <v>0</v>
          </cell>
          <cell r="D146">
            <v>0</v>
          </cell>
          <cell r="E146">
            <v>0</v>
          </cell>
          <cell r="F146">
            <v>0</v>
          </cell>
          <cell r="G146">
            <v>0</v>
          </cell>
        </row>
        <row r="147">
          <cell r="A147">
            <v>23.1</v>
          </cell>
          <cell r="B147" t="str">
            <v>PINTURA MUROS INTERIORES 3 MANOS VINILO TIPO 1</v>
          </cell>
          <cell r="C147" t="str">
            <v>M2</v>
          </cell>
          <cell r="D147">
            <v>6609.7</v>
          </cell>
          <cell r="E147">
            <v>6760</v>
          </cell>
          <cell r="F147">
            <v>44681572</v>
          </cell>
          <cell r="G147">
            <v>4.7999999999999996E-3</v>
          </cell>
        </row>
        <row r="148">
          <cell r="A148">
            <v>23.2</v>
          </cell>
          <cell r="B148" t="str">
            <v>PINTURA MUROS EXTERIORES 3 MANOS VINILO TIPO 1</v>
          </cell>
          <cell r="C148" t="str">
            <v>M2</v>
          </cell>
          <cell r="D148">
            <v>2512</v>
          </cell>
          <cell r="E148">
            <v>9150</v>
          </cell>
          <cell r="F148">
            <v>22984800</v>
          </cell>
          <cell r="G148">
            <v>2.47E-3</v>
          </cell>
        </row>
        <row r="149">
          <cell r="A149">
            <v>0</v>
          </cell>
          <cell r="B149">
            <v>0</v>
          </cell>
          <cell r="C149">
            <v>0</v>
          </cell>
          <cell r="D149">
            <v>0</v>
          </cell>
          <cell r="E149">
            <v>0</v>
          </cell>
          <cell r="F149">
            <v>67666372</v>
          </cell>
          <cell r="G149">
            <v>7.2699999999999996E-3</v>
          </cell>
        </row>
        <row r="150">
          <cell r="A150">
            <v>24</v>
          </cell>
          <cell r="B150" t="str">
            <v>MUEBLES SANITARIOS</v>
          </cell>
          <cell r="C150">
            <v>0</v>
          </cell>
          <cell r="D150">
            <v>0</v>
          </cell>
          <cell r="E150">
            <v>0</v>
          </cell>
          <cell r="F150">
            <v>0</v>
          </cell>
          <cell r="G150">
            <v>0</v>
          </cell>
        </row>
        <row r="151">
          <cell r="A151">
            <v>24.1</v>
          </cell>
          <cell r="B151" t="str">
            <v>SANITARIO COMPLETO TIPO FLUXÓMETRO</v>
          </cell>
          <cell r="C151" t="str">
            <v>UND</v>
          </cell>
          <cell r="D151">
            <v>50</v>
          </cell>
          <cell r="E151">
            <v>658649</v>
          </cell>
          <cell r="F151">
            <v>32932450</v>
          </cell>
          <cell r="G151">
            <v>3.5400000000000002E-3</v>
          </cell>
        </row>
        <row r="152">
          <cell r="A152">
            <v>24.2</v>
          </cell>
          <cell r="B152" t="str">
            <v>ORINAL LÍNEA INSTITUCIONAL</v>
          </cell>
          <cell r="C152" t="str">
            <v>UND</v>
          </cell>
          <cell r="D152">
            <v>12</v>
          </cell>
          <cell r="E152">
            <v>285244</v>
          </cell>
          <cell r="F152">
            <v>3422928</v>
          </cell>
          <cell r="G152">
            <v>3.6999999999999999E-4</v>
          </cell>
        </row>
        <row r="153">
          <cell r="A153">
            <v>24.3</v>
          </cell>
          <cell r="B153" t="str">
            <v>SANITARIO PARA MINUSVÁLIDOS ACUAJET O SIMILAR</v>
          </cell>
          <cell r="C153" t="str">
            <v>UND</v>
          </cell>
          <cell r="D153">
            <v>6</v>
          </cell>
          <cell r="E153">
            <v>580649</v>
          </cell>
          <cell r="F153">
            <v>3483894</v>
          </cell>
          <cell r="G153">
            <v>3.6999999999999999E-4</v>
          </cell>
        </row>
        <row r="154">
          <cell r="A154">
            <v>24.4</v>
          </cell>
          <cell r="B154" t="str">
            <v>PASAMANOS CURVO PARA SANITARIO MINUSVÁLIDOS</v>
          </cell>
          <cell r="C154" t="str">
            <v>UND</v>
          </cell>
          <cell r="D154">
            <v>6</v>
          </cell>
          <cell r="E154">
            <v>177990</v>
          </cell>
          <cell r="F154">
            <v>1067940</v>
          </cell>
          <cell r="G154">
            <v>1.1E-4</v>
          </cell>
        </row>
        <row r="155">
          <cell r="A155">
            <v>24.5</v>
          </cell>
          <cell r="B155" t="str">
            <v>MESON EN CONCRETO A &lt;=60 CM H=7CM, INCLUYE GRANITO PULIDO MESON + FALDON</v>
          </cell>
          <cell r="C155" t="str">
            <v>ML</v>
          </cell>
          <cell r="D155">
            <v>24</v>
          </cell>
          <cell r="E155">
            <v>184137</v>
          </cell>
          <cell r="F155">
            <v>4419288</v>
          </cell>
          <cell r="G155">
            <v>4.8000000000000001E-4</v>
          </cell>
        </row>
        <row r="156">
          <cell r="A156">
            <v>24.6</v>
          </cell>
          <cell r="B156" t="str">
            <v>LAVAMANOS DE SOBREPONER PARA BAÑOS, INCLUYE GRIFERIA Y ACCESORIOS</v>
          </cell>
          <cell r="C156" t="str">
            <v>UND</v>
          </cell>
          <cell r="D156">
            <v>48</v>
          </cell>
          <cell r="E156">
            <v>168973</v>
          </cell>
          <cell r="F156">
            <v>8110704</v>
          </cell>
          <cell r="G156">
            <v>8.7000000000000001E-4</v>
          </cell>
        </row>
        <row r="157">
          <cell r="A157">
            <v>24.7</v>
          </cell>
          <cell r="B157" t="str">
            <v>LAVAMANOS DE COLGAR PARA BAÑOS PORTERÍAS EDIFICIOS, INCLUYE GRIFERIA Y ACCESORIOS</v>
          </cell>
          <cell r="C157" t="str">
            <v>UND</v>
          </cell>
          <cell r="D157">
            <v>2</v>
          </cell>
          <cell r="E157">
            <v>157573</v>
          </cell>
          <cell r="F157">
            <v>315146</v>
          </cell>
          <cell r="G157">
            <v>3.0000000000000001E-5</v>
          </cell>
        </row>
        <row r="158">
          <cell r="A158">
            <v>24.8</v>
          </cell>
          <cell r="B158" t="str">
            <v>LAVAMANOS DE COLGAR BAÑO MINUSVÁLIDOS, INCLUYE GRIFERIA Y ACCESORIOS</v>
          </cell>
          <cell r="C158" t="str">
            <v>UND</v>
          </cell>
          <cell r="D158">
            <v>6</v>
          </cell>
          <cell r="E158">
            <v>157573</v>
          </cell>
          <cell r="F158">
            <v>945438</v>
          </cell>
          <cell r="G158">
            <v>1E-4</v>
          </cell>
        </row>
        <row r="159">
          <cell r="A159">
            <v>24.9</v>
          </cell>
          <cell r="B159" t="str">
            <v>DISPENSADOR DE PAPEL HIGIÉNICO LÍNEA INSTITUCIONAL</v>
          </cell>
          <cell r="C159" t="str">
            <v>UND</v>
          </cell>
          <cell r="D159">
            <v>56</v>
          </cell>
          <cell r="E159">
            <v>111210</v>
          </cell>
          <cell r="F159">
            <v>6227760</v>
          </cell>
          <cell r="G159">
            <v>6.7000000000000002E-4</v>
          </cell>
        </row>
        <row r="160">
          <cell r="A160" t="str">
            <v>24.10</v>
          </cell>
          <cell r="B160" t="str">
            <v>ESPEJO PARA BAÑO 4 mm</v>
          </cell>
          <cell r="C160" t="str">
            <v>M2</v>
          </cell>
          <cell r="D160">
            <v>48</v>
          </cell>
          <cell r="E160">
            <v>60000</v>
          </cell>
          <cell r="F160">
            <v>2880000</v>
          </cell>
          <cell r="G160">
            <v>3.1E-4</v>
          </cell>
        </row>
        <row r="161">
          <cell r="A161">
            <v>0</v>
          </cell>
          <cell r="B161">
            <v>0</v>
          </cell>
          <cell r="C161">
            <v>0</v>
          </cell>
          <cell r="D161">
            <v>0</v>
          </cell>
          <cell r="E161">
            <v>0</v>
          </cell>
          <cell r="F161">
            <v>63805548</v>
          </cell>
          <cell r="G161">
            <v>6.8500000000000011E-3</v>
          </cell>
        </row>
        <row r="162">
          <cell r="A162">
            <v>25</v>
          </cell>
          <cell r="B162" t="str">
            <v>CARPINTERÍA METÁLICA</v>
          </cell>
          <cell r="C162">
            <v>0</v>
          </cell>
          <cell r="D162">
            <v>0</v>
          </cell>
          <cell r="E162">
            <v>0</v>
          </cell>
          <cell r="F162">
            <v>0</v>
          </cell>
          <cell r="G162">
            <v>0</v>
          </cell>
        </row>
        <row r="163">
          <cell r="A163">
            <v>25.1</v>
          </cell>
          <cell r="B163" t="str">
            <v>SUMINISTRO E INSTALACIÓN PUERTA VENTANA ALUMINIO CORREDIZA VIDRIO DE SEGURIDAD 4MM TIPO PV-1, INCLUYE CERRADURA TIPO YALE</v>
          </cell>
          <cell r="C163" t="str">
            <v>UND</v>
          </cell>
          <cell r="D163">
            <v>4</v>
          </cell>
          <cell r="E163">
            <v>1783913</v>
          </cell>
          <cell r="F163">
            <v>7135652</v>
          </cell>
          <cell r="G163">
            <v>7.6999999999999996E-4</v>
          </cell>
        </row>
        <row r="164">
          <cell r="A164">
            <v>25.2</v>
          </cell>
          <cell r="B164" t="str">
            <v>SUMINISTRO E INSTALACIÓN PUERTA VENTANA ALUMINIO CORREDIZA VIDRIO DE SEGURIDAD 4MM TIPO PV-2, INCLUYE CERRADURA TIPO YALE</v>
          </cell>
          <cell r="C164" t="str">
            <v>UND</v>
          </cell>
          <cell r="D164">
            <v>2</v>
          </cell>
          <cell r="E164">
            <v>378750</v>
          </cell>
          <cell r="F164">
            <v>757500</v>
          </cell>
          <cell r="G164">
            <v>8.0000000000000007E-5</v>
          </cell>
        </row>
        <row r="165">
          <cell r="A165">
            <v>25.3</v>
          </cell>
          <cell r="B165" t="str">
            <v>SUMINISTRO E INSTALACIÓN PUERTA VIDRIO TEMPLADO 10MM TIPO P-1, INCLUYE CERRADURA TIPO YALE</v>
          </cell>
          <cell r="C165" t="str">
            <v>UND</v>
          </cell>
          <cell r="D165">
            <v>48</v>
          </cell>
          <cell r="E165">
            <v>4196550</v>
          </cell>
          <cell r="F165">
            <v>201434400</v>
          </cell>
          <cell r="G165">
            <v>2.1659999999999999E-2</v>
          </cell>
        </row>
        <row r="166">
          <cell r="A166">
            <v>25.4</v>
          </cell>
          <cell r="B166" t="str">
            <v>SUMINISTRO E INSTALACIÓN PUERTA ALUMINIO TIPO P-2, INCLUYE CERRADURA TIPO YALE</v>
          </cell>
          <cell r="C166" t="str">
            <v>UND</v>
          </cell>
          <cell r="D166">
            <v>62</v>
          </cell>
          <cell r="E166">
            <v>829463</v>
          </cell>
          <cell r="F166">
            <v>51426706</v>
          </cell>
          <cell r="G166">
            <v>5.5300000000000002E-3</v>
          </cell>
        </row>
        <row r="167">
          <cell r="A167">
            <v>25.5</v>
          </cell>
          <cell r="B167" t="str">
            <v>SUMINISTRO E INSTALACIÓN PUERTA ALUMINIO TIPO P-3, INCLUYE CERRADURA TIPO YALE</v>
          </cell>
          <cell r="C167" t="str">
            <v>UND</v>
          </cell>
          <cell r="D167">
            <v>6</v>
          </cell>
          <cell r="E167">
            <v>718363</v>
          </cell>
          <cell r="F167">
            <v>4310178</v>
          </cell>
          <cell r="G167">
            <v>4.6000000000000001E-4</v>
          </cell>
        </row>
        <row r="168">
          <cell r="A168">
            <v>25.6</v>
          </cell>
          <cell r="B168" t="str">
            <v>SUMINISTRO E INSTALACIÓN PUERTA ALUMINIO TIPO P-4, INCLUYE CERRADURA TIPO YALE</v>
          </cell>
          <cell r="C168" t="str">
            <v>UND</v>
          </cell>
          <cell r="D168">
            <v>2</v>
          </cell>
          <cell r="E168">
            <v>618120</v>
          </cell>
          <cell r="F168">
            <v>1236240</v>
          </cell>
          <cell r="G168">
            <v>1.2999999999999999E-4</v>
          </cell>
        </row>
        <row r="169">
          <cell r="A169">
            <v>25.7</v>
          </cell>
          <cell r="B169" t="str">
            <v>SUMINISTRO E INSTALACIÓN PUERTA ALUMINIO TIPO P-5, INCLUYE CERRADURA TIPO YALE</v>
          </cell>
          <cell r="C169" t="str">
            <v>UND</v>
          </cell>
          <cell r="D169">
            <v>42</v>
          </cell>
          <cell r="E169">
            <v>531866</v>
          </cell>
          <cell r="F169">
            <v>22338372</v>
          </cell>
          <cell r="G169">
            <v>2.3999999999999998E-3</v>
          </cell>
        </row>
        <row r="170">
          <cell r="A170">
            <v>25.8</v>
          </cell>
          <cell r="B170" t="str">
            <v>SUMINISTRO E INSTALACIÓN PUERTA ALUMINIO TIPO P-6, INCLUYE CERRADURA TIPO YALE</v>
          </cell>
          <cell r="C170" t="str">
            <v>UND</v>
          </cell>
          <cell r="D170">
            <v>2</v>
          </cell>
          <cell r="E170">
            <v>585800</v>
          </cell>
          <cell r="F170">
            <v>1171600</v>
          </cell>
          <cell r="G170">
            <v>1.2999999999999999E-4</v>
          </cell>
        </row>
        <row r="171">
          <cell r="A171">
            <v>25.9</v>
          </cell>
          <cell r="B171" t="str">
            <v>SUMINISTRO E INSTALACIÓN VENTANA ALUMINIO CORREDIZA VIDRIO 4MM TIPO V-1</v>
          </cell>
          <cell r="C171" t="str">
            <v>UND</v>
          </cell>
          <cell r="D171">
            <v>48</v>
          </cell>
          <cell r="E171">
            <v>942431</v>
          </cell>
          <cell r="F171">
            <v>45236688</v>
          </cell>
          <cell r="G171">
            <v>4.8599999999999997E-3</v>
          </cell>
        </row>
        <row r="172">
          <cell r="A172" t="str">
            <v>25.10</v>
          </cell>
          <cell r="B172" t="str">
            <v>SUMINISTRO E INSTALACIÓN VENTANA ALUMINIO CORREDIZA VIDRIO 4MM TIPO V-2</v>
          </cell>
          <cell r="C172" t="str">
            <v>UND</v>
          </cell>
          <cell r="D172">
            <v>6</v>
          </cell>
          <cell r="E172">
            <v>1021363</v>
          </cell>
          <cell r="F172">
            <v>6128178</v>
          </cell>
          <cell r="G172">
            <v>6.6E-4</v>
          </cell>
        </row>
        <row r="173">
          <cell r="A173">
            <v>25.11</v>
          </cell>
          <cell r="B173" t="str">
            <v>SUMINISTRO E INSTALACIÓN PERSIANA ALUMINIO TIPO V-3</v>
          </cell>
          <cell r="C173" t="str">
            <v>UND</v>
          </cell>
          <cell r="D173">
            <v>12</v>
          </cell>
          <cell r="E173">
            <v>372690</v>
          </cell>
          <cell r="F173">
            <v>4472280</v>
          </cell>
          <cell r="G173">
            <v>4.8000000000000001E-4</v>
          </cell>
        </row>
        <row r="174">
          <cell r="A174">
            <v>25.12</v>
          </cell>
          <cell r="B174" t="str">
            <v>SUMINISTRO E INSTALACIÓN PERSIANA ALUMINIO TIPO V-4</v>
          </cell>
          <cell r="C174" t="str">
            <v>UND</v>
          </cell>
          <cell r="D174">
            <v>2</v>
          </cell>
          <cell r="E174">
            <v>413090</v>
          </cell>
          <cell r="F174">
            <v>826180</v>
          </cell>
          <cell r="G174">
            <v>9.0000000000000006E-5</v>
          </cell>
        </row>
        <row r="175">
          <cell r="A175">
            <v>25.13</v>
          </cell>
          <cell r="B175" t="str">
            <v>SUMINISTRO E INSTALACIÓN PERSIANA ALUMINIO TIPO V-5</v>
          </cell>
          <cell r="C175" t="str">
            <v>UND</v>
          </cell>
          <cell r="D175">
            <v>6</v>
          </cell>
          <cell r="E175">
            <v>679225</v>
          </cell>
          <cell r="F175">
            <v>4075350</v>
          </cell>
          <cell r="G175">
            <v>4.4000000000000002E-4</v>
          </cell>
        </row>
        <row r="176">
          <cell r="A176">
            <v>25.14</v>
          </cell>
          <cell r="B176" t="str">
            <v>SUMINISTRO E INSTALACIÓN VENTANA EN VIDRIO TEMPLADO 8MM TIPO V-6</v>
          </cell>
          <cell r="C176" t="str">
            <v>UND</v>
          </cell>
          <cell r="D176">
            <v>2</v>
          </cell>
          <cell r="E176">
            <v>1115040</v>
          </cell>
          <cell r="F176">
            <v>2230080</v>
          </cell>
          <cell r="G176">
            <v>2.4000000000000001E-4</v>
          </cell>
        </row>
        <row r="177">
          <cell r="A177">
            <v>25.15</v>
          </cell>
          <cell r="B177" t="str">
            <v>SUMINISTRO E INSTALACIÓN VENTANA EN VIDRIO TEMPLADO 8MM TIPO V-7</v>
          </cell>
          <cell r="C177" t="str">
            <v>UND</v>
          </cell>
          <cell r="D177">
            <v>2</v>
          </cell>
          <cell r="E177">
            <v>6569040</v>
          </cell>
          <cell r="F177">
            <v>13138080</v>
          </cell>
          <cell r="G177">
            <v>1.41E-3</v>
          </cell>
        </row>
        <row r="178">
          <cell r="A178">
            <v>25.16</v>
          </cell>
          <cell r="B178" t="str">
            <v>SUMINISTRO E INSTALACIÓN VENTANA ALUMINIO CORREDIZA VIDRIO 4MM TIPO V-8</v>
          </cell>
          <cell r="C178" t="str">
            <v>UND</v>
          </cell>
          <cell r="D178">
            <v>2</v>
          </cell>
          <cell r="E178">
            <v>685538</v>
          </cell>
          <cell r="F178">
            <v>1371076</v>
          </cell>
          <cell r="G178">
            <v>1.4999999999999999E-4</v>
          </cell>
        </row>
        <row r="179">
          <cell r="A179">
            <v>25.17</v>
          </cell>
          <cell r="B179" t="str">
            <v>SUMINISTRO E INSTALACIÓN PERSIANA ALUMINIO TIPO V-9</v>
          </cell>
          <cell r="C179" t="str">
            <v>UND</v>
          </cell>
          <cell r="D179">
            <v>4</v>
          </cell>
          <cell r="E179">
            <v>691093</v>
          </cell>
          <cell r="F179">
            <v>2764372</v>
          </cell>
          <cell r="G179">
            <v>2.9999999999999997E-4</v>
          </cell>
        </row>
        <row r="180">
          <cell r="A180">
            <v>25.18</v>
          </cell>
          <cell r="B180" t="str">
            <v>SUMINISTRO E INSTALACIÓN VENTANA ALUMINIO CORREDIZA VIDRIO 4MM TIPO V-10</v>
          </cell>
          <cell r="C180" t="str">
            <v>UND</v>
          </cell>
          <cell r="D180">
            <v>4</v>
          </cell>
          <cell r="E180">
            <v>900668</v>
          </cell>
          <cell r="F180">
            <v>3602672</v>
          </cell>
          <cell r="G180">
            <v>3.8999999999999999E-4</v>
          </cell>
        </row>
        <row r="181">
          <cell r="A181">
            <v>25.19</v>
          </cell>
          <cell r="B181" t="str">
            <v>SUMINISTRO E INSTALACIÓN PERSIANA ALUMINIO TIPO V-11</v>
          </cell>
          <cell r="C181" t="str">
            <v>UND</v>
          </cell>
          <cell r="D181">
            <v>6</v>
          </cell>
          <cell r="E181">
            <v>691850</v>
          </cell>
          <cell r="F181">
            <v>4151100</v>
          </cell>
          <cell r="G181">
            <v>4.4999999999999999E-4</v>
          </cell>
        </row>
        <row r="182">
          <cell r="A182" t="str">
            <v>25.20</v>
          </cell>
          <cell r="B182" t="str">
            <v>SUMINISTRO E INSTALACIÓN PERSIANA ALUMINIO TIPO V-12</v>
          </cell>
          <cell r="C182" t="str">
            <v>UND</v>
          </cell>
          <cell r="D182">
            <v>6</v>
          </cell>
          <cell r="E182">
            <v>462075</v>
          </cell>
          <cell r="F182">
            <v>2772450</v>
          </cell>
          <cell r="G182">
            <v>2.9999999999999997E-4</v>
          </cell>
        </row>
        <row r="183">
          <cell r="A183">
            <v>25.21</v>
          </cell>
          <cell r="B183" t="str">
            <v>SUMINISTRO E INSTALACIÓN VENTANA ALUMINIO CORREDIZA VIDRIO 4MM TIPO V-13</v>
          </cell>
          <cell r="C183" t="str">
            <v>UND</v>
          </cell>
          <cell r="D183">
            <v>4</v>
          </cell>
          <cell r="E183">
            <v>1036260</v>
          </cell>
          <cell r="F183">
            <v>4145040</v>
          </cell>
          <cell r="G183">
            <v>4.4999999999999999E-4</v>
          </cell>
        </row>
        <row r="184">
          <cell r="A184">
            <v>25.22</v>
          </cell>
          <cell r="B184" t="str">
            <v>SUMINISTRO E INSTALACIÓN MALLA MICRO PERFORADA</v>
          </cell>
          <cell r="C184" t="str">
            <v>M2</v>
          </cell>
          <cell r="D184">
            <v>400</v>
          </cell>
          <cell r="E184">
            <v>75750</v>
          </cell>
          <cell r="F184">
            <v>30300000</v>
          </cell>
          <cell r="G184">
            <v>3.2599999999999999E-3</v>
          </cell>
        </row>
        <row r="185">
          <cell r="A185">
            <v>25.23</v>
          </cell>
          <cell r="B185" t="str">
            <v>SUMINISTRO E INSTALACIÓN PASAMANOS METÁLICOS ACERO INOXIDABLE 2" ESCALERAS</v>
          </cell>
          <cell r="C185" t="str">
            <v>ML</v>
          </cell>
          <cell r="D185">
            <v>60</v>
          </cell>
          <cell r="E185">
            <v>128876</v>
          </cell>
          <cell r="F185">
            <v>7732560</v>
          </cell>
          <cell r="G185">
            <v>8.3000000000000001E-4</v>
          </cell>
        </row>
        <row r="186">
          <cell r="A186">
            <v>25.24</v>
          </cell>
          <cell r="B186" t="str">
            <v>SUMINISTRO E INSTALACIÓN BARANDA EN ACERO INOXIDABLE 2" PARA RAMPAS</v>
          </cell>
          <cell r="C186" t="str">
            <v>ML</v>
          </cell>
          <cell r="D186">
            <v>175.84</v>
          </cell>
          <cell r="E186">
            <v>353500</v>
          </cell>
          <cell r="F186">
            <v>62159440</v>
          </cell>
          <cell r="G186">
            <v>6.6800000000000002E-3</v>
          </cell>
        </row>
        <row r="187">
          <cell r="A187">
            <v>25.25</v>
          </cell>
          <cell r="B187" t="str">
            <v>SUMINISTRO E INSTALACION DIVISIONES ENTAMBORADAS PARA BATERÍA SANITARIA EN ACERO INOXIDABLE CAL. 18</v>
          </cell>
          <cell r="C187" t="str">
            <v>M2</v>
          </cell>
          <cell r="D187">
            <v>182.46</v>
          </cell>
          <cell r="E187">
            <v>404578</v>
          </cell>
          <cell r="F187">
            <v>73819302</v>
          </cell>
          <cell r="G187">
            <v>7.9399999999999991E-3</v>
          </cell>
        </row>
        <row r="188">
          <cell r="A188">
            <v>25.26</v>
          </cell>
          <cell r="B188" t="str">
            <v>SUMINISTRO E INSTALACION CERRAMIENTO PERIMETRAL EN REJA METALICA TUBULAR 2" CAL.18, INCLUYE PINTURA</v>
          </cell>
          <cell r="C188" t="str">
            <v>ML</v>
          </cell>
          <cell r="D188">
            <v>449</v>
          </cell>
          <cell r="E188">
            <v>187200</v>
          </cell>
          <cell r="F188">
            <v>84052800</v>
          </cell>
          <cell r="G188">
            <v>9.0399999999999994E-3</v>
          </cell>
        </row>
        <row r="189">
          <cell r="A189">
            <v>25.27</v>
          </cell>
          <cell r="B189" t="str">
            <v>SUMINISTRO E INSTALACION PUERTA VEHICULAR METALICA TUBULAR 2" CAL.14, INCLUYE PINTURA</v>
          </cell>
          <cell r="C189" t="str">
            <v>UND</v>
          </cell>
          <cell r="D189">
            <v>2</v>
          </cell>
          <cell r="E189">
            <v>2285400</v>
          </cell>
          <cell r="F189">
            <v>4570800</v>
          </cell>
          <cell r="G189">
            <v>4.8999999999999998E-4</v>
          </cell>
        </row>
        <row r="190">
          <cell r="A190">
            <v>0</v>
          </cell>
          <cell r="B190">
            <v>0</v>
          </cell>
          <cell r="C190">
            <v>0</v>
          </cell>
          <cell r="D190">
            <v>0</v>
          </cell>
          <cell r="E190">
            <v>0</v>
          </cell>
          <cell r="F190">
            <v>647359096</v>
          </cell>
          <cell r="G190">
            <v>6.9620000000000001E-2</v>
          </cell>
        </row>
        <row r="191">
          <cell r="A191">
            <v>26</v>
          </cell>
          <cell r="B191" t="str">
            <v>CIELOFALSOS</v>
          </cell>
          <cell r="C191">
            <v>0</v>
          </cell>
          <cell r="D191">
            <v>0</v>
          </cell>
          <cell r="E191">
            <v>0</v>
          </cell>
          <cell r="F191">
            <v>0</v>
          </cell>
          <cell r="G191">
            <v>0</v>
          </cell>
        </row>
        <row r="192">
          <cell r="A192">
            <v>26.1</v>
          </cell>
          <cell r="B192" t="str">
            <v>SUMINISTRO E INSTALACIÓN DE PANEL YESO PARA CIELO RASOS</v>
          </cell>
          <cell r="C192" t="str">
            <v>M2</v>
          </cell>
          <cell r="D192">
            <v>6782.49</v>
          </cell>
          <cell r="E192">
            <v>38000</v>
          </cell>
          <cell r="F192">
            <v>257734620</v>
          </cell>
          <cell r="G192">
            <v>2.7709999999999999E-2</v>
          </cell>
        </row>
        <row r="193">
          <cell r="A193">
            <v>0</v>
          </cell>
          <cell r="B193">
            <v>0</v>
          </cell>
          <cell r="C193">
            <v>0</v>
          </cell>
          <cell r="D193">
            <v>0</v>
          </cell>
          <cell r="E193">
            <v>0</v>
          </cell>
          <cell r="F193">
            <v>257734620</v>
          </cell>
          <cell r="G193">
            <v>2.7709999999999999E-2</v>
          </cell>
        </row>
        <row r="194">
          <cell r="A194">
            <v>27</v>
          </cell>
          <cell r="B194" t="str">
            <v>PORTERÍA</v>
          </cell>
          <cell r="C194">
            <v>0</v>
          </cell>
          <cell r="D194">
            <v>0</v>
          </cell>
          <cell r="E194">
            <v>0</v>
          </cell>
          <cell r="F194">
            <v>0</v>
          </cell>
          <cell r="G194">
            <v>0</v>
          </cell>
        </row>
        <row r="195">
          <cell r="A195">
            <v>27.1</v>
          </cell>
          <cell r="B195" t="str">
            <v>ACERO DE REFUERZO PORTERÍA 420 MPA</v>
          </cell>
          <cell r="C195" t="str">
            <v>KG</v>
          </cell>
          <cell r="D195">
            <v>6543.46</v>
          </cell>
          <cell r="E195">
            <v>3038</v>
          </cell>
          <cell r="F195">
            <v>19879031</v>
          </cell>
          <cell r="G195">
            <v>2.14E-3</v>
          </cell>
        </row>
        <row r="196">
          <cell r="A196">
            <v>27.2</v>
          </cell>
          <cell r="B196" t="str">
            <v>CONCRETO CIMENTACION PORTERÍAS 21 MPA</v>
          </cell>
          <cell r="C196" t="str">
            <v>M3</v>
          </cell>
          <cell r="D196">
            <v>34.96</v>
          </cell>
          <cell r="E196">
            <v>559904</v>
          </cell>
          <cell r="F196">
            <v>19574244</v>
          </cell>
          <cell r="G196">
            <v>2.0999999999999999E-3</v>
          </cell>
        </row>
        <row r="197">
          <cell r="A197">
            <v>27.3</v>
          </cell>
          <cell r="B197" t="str">
            <v>CONCRETO COLUMNAS PORTERÍAS 21 MPA</v>
          </cell>
          <cell r="C197" t="str">
            <v>M3</v>
          </cell>
          <cell r="D197">
            <v>46.19</v>
          </cell>
          <cell r="E197">
            <v>673978</v>
          </cell>
          <cell r="F197">
            <v>31131044</v>
          </cell>
          <cell r="G197">
            <v>3.3500000000000001E-3</v>
          </cell>
        </row>
        <row r="198">
          <cell r="A198">
            <v>27.4</v>
          </cell>
          <cell r="B198" t="str">
            <v>CONCRETO VIGAS DE AMARRE Y CORONACION PORTERÍAS 21 MPA</v>
          </cell>
          <cell r="C198" t="str">
            <v>M3</v>
          </cell>
          <cell r="D198">
            <v>17.21</v>
          </cell>
          <cell r="E198">
            <v>628700</v>
          </cell>
          <cell r="F198">
            <v>10819927</v>
          </cell>
          <cell r="G198">
            <v>1.16E-3</v>
          </cell>
        </row>
        <row r="199">
          <cell r="A199">
            <v>27.5</v>
          </cell>
          <cell r="B199" t="str">
            <v>MUROS LADRILLO ESTRUCTURAL SOGA 10X12X29CM PORTERÍAS, INCLUYE REFUERZO Y DOVELAS EN GROUTING 21 MPA</v>
          </cell>
          <cell r="C199" t="str">
            <v>M2</v>
          </cell>
          <cell r="D199">
            <v>307.69</v>
          </cell>
          <cell r="E199">
            <v>59027</v>
          </cell>
          <cell r="F199">
            <v>18162018</v>
          </cell>
          <cell r="G199">
            <v>1.9499999999999999E-3</v>
          </cell>
        </row>
        <row r="200">
          <cell r="A200">
            <v>27.6</v>
          </cell>
          <cell r="B200" t="str">
            <v>ESTRUCTURA METÁLICA PARA CUBIERTA A-36 PORTERÍAS</v>
          </cell>
          <cell r="C200" t="str">
            <v>KG</v>
          </cell>
          <cell r="D200">
            <v>3075.53</v>
          </cell>
          <cell r="E200">
            <v>7500</v>
          </cell>
          <cell r="F200">
            <v>23066475</v>
          </cell>
          <cell r="G200">
            <v>2.48E-3</v>
          </cell>
        </row>
        <row r="201">
          <cell r="A201">
            <v>27.7</v>
          </cell>
          <cell r="B201" t="str">
            <v>SUMINISTRO E INSTALACIÓN TEJA TERMO ACÚSTICA, TIPO  SANDWICH TRAPEZOIDAL COLOR BLANCO PORTERÍAS</v>
          </cell>
          <cell r="C201" t="str">
            <v>M2</v>
          </cell>
          <cell r="D201">
            <v>480.25</v>
          </cell>
          <cell r="E201">
            <v>121200</v>
          </cell>
          <cell r="F201">
            <v>58206300</v>
          </cell>
          <cell r="G201">
            <v>6.2599999999999999E-3</v>
          </cell>
        </row>
        <row r="202">
          <cell r="A202">
            <v>27.8</v>
          </cell>
          <cell r="B202" t="str">
            <v>CANAL EN LÁMINA GALVANIZADA CAL.20 PORTERÍAS, INCLUYE ACABADO EN ANTICORROSIVO Y ESMALTE</v>
          </cell>
          <cell r="C202" t="str">
            <v>ML</v>
          </cell>
          <cell r="D202">
            <v>31</v>
          </cell>
          <cell r="E202">
            <v>56421</v>
          </cell>
          <cell r="F202">
            <v>1749051</v>
          </cell>
          <cell r="G202">
            <v>1.9000000000000001E-4</v>
          </cell>
        </row>
        <row r="203">
          <cell r="A203">
            <v>27.9</v>
          </cell>
          <cell r="B203" t="str">
            <v>REPELLO DE MUROS MORTERO 1:3 PORTERÍA</v>
          </cell>
          <cell r="C203" t="str">
            <v>M2</v>
          </cell>
          <cell r="D203">
            <v>221.48</v>
          </cell>
          <cell r="E203">
            <v>14500</v>
          </cell>
          <cell r="F203">
            <v>3211460</v>
          </cell>
          <cell r="G203">
            <v>3.5E-4</v>
          </cell>
        </row>
        <row r="204">
          <cell r="A204" t="str">
            <v>27.10</v>
          </cell>
          <cell r="B204" t="str">
            <v>CONCRETO PISO PRIMARIO EN INTERIORES 21 MPA e=0.07 MT PORTERÍAS</v>
          </cell>
          <cell r="C204" t="str">
            <v>M2</v>
          </cell>
          <cell r="D204">
            <v>372.7</v>
          </cell>
          <cell r="E204">
            <v>30191</v>
          </cell>
          <cell r="F204">
            <v>11252186</v>
          </cell>
          <cell r="G204">
            <v>1.2099999999999999E-3</v>
          </cell>
        </row>
        <row r="205">
          <cell r="A205">
            <v>27.11</v>
          </cell>
          <cell r="B205" t="str">
            <v>SUMINISTRO E INSTALACION DE PISO EN CERAMICA TRAFICO 4, INCLUYE ALISTADO EN MORTERO 1:4 PORTERÍAS</v>
          </cell>
          <cell r="C205" t="str">
            <v>M2</v>
          </cell>
          <cell r="D205">
            <v>299.44</v>
          </cell>
          <cell r="E205">
            <v>62732</v>
          </cell>
          <cell r="F205">
            <v>18784470</v>
          </cell>
          <cell r="G205">
            <v>2.0200000000000001E-3</v>
          </cell>
        </row>
        <row r="206">
          <cell r="A206">
            <v>27.12</v>
          </cell>
          <cell r="B206" t="str">
            <v>PINTURA MUROS INTERIORES 3 MANOS VINILO TIPO 1 PORTERÍA</v>
          </cell>
          <cell r="C206" t="str">
            <v>M2</v>
          </cell>
          <cell r="D206">
            <v>221.48</v>
          </cell>
          <cell r="E206">
            <v>6760</v>
          </cell>
          <cell r="F206">
            <v>1497205</v>
          </cell>
          <cell r="G206">
            <v>1.6000000000000001E-4</v>
          </cell>
        </row>
        <row r="207">
          <cell r="A207">
            <v>27.13</v>
          </cell>
          <cell r="B207" t="str">
            <v>ENCHAPE PISOS BAÑOS CERAMICA ANTIDESLIZANTE COLOR GRIS 30x30, INCLUYE ALISTADO EN MORTERO 1:4 PORTERÍAS</v>
          </cell>
          <cell r="C207" t="str">
            <v>M2</v>
          </cell>
          <cell r="D207">
            <v>18.100000000000001</v>
          </cell>
          <cell r="E207">
            <v>52937</v>
          </cell>
          <cell r="F207">
            <v>958160</v>
          </cell>
          <cell r="G207">
            <v>1E-4</v>
          </cell>
        </row>
        <row r="208">
          <cell r="A208">
            <v>27.14</v>
          </cell>
          <cell r="B208" t="str">
            <v>ENCHAPE MUROS BAÑOS CERAMICA 20x30 PRIMERA CALIDAD PORTERÍAS</v>
          </cell>
          <cell r="C208" t="str">
            <v>M2</v>
          </cell>
          <cell r="D208">
            <v>28.86</v>
          </cell>
          <cell r="E208">
            <v>41492</v>
          </cell>
          <cell r="F208">
            <v>1197459</v>
          </cell>
          <cell r="G208">
            <v>1.2999999999999999E-4</v>
          </cell>
        </row>
        <row r="209">
          <cell r="A209">
            <v>27.15</v>
          </cell>
          <cell r="B209" t="str">
            <v>PUNTOS SANITARIOS 2" BAÑOS PORTERÍAS</v>
          </cell>
          <cell r="C209" t="str">
            <v>UND</v>
          </cell>
          <cell r="D209">
            <v>4</v>
          </cell>
          <cell r="E209">
            <v>44427</v>
          </cell>
          <cell r="F209">
            <v>177708</v>
          </cell>
          <cell r="G209">
            <v>2.0000000000000002E-5</v>
          </cell>
        </row>
        <row r="210">
          <cell r="A210">
            <v>27.16</v>
          </cell>
          <cell r="B210" t="str">
            <v>PUNTOS SANITARIOS 4" BAÑOS PORTERÍAS</v>
          </cell>
          <cell r="C210" t="str">
            <v>UND</v>
          </cell>
          <cell r="D210">
            <v>3</v>
          </cell>
          <cell r="E210">
            <v>93448</v>
          </cell>
          <cell r="F210">
            <v>280344</v>
          </cell>
          <cell r="G210">
            <v>3.0000000000000001E-5</v>
          </cell>
        </row>
        <row r="211">
          <cell r="A211">
            <v>27.17</v>
          </cell>
          <cell r="B211" t="str">
            <v>BAJANTE AGUAS LLUVIAS 4" PORTERÍAS</v>
          </cell>
          <cell r="C211" t="str">
            <v>ML</v>
          </cell>
          <cell r="D211">
            <v>28</v>
          </cell>
          <cell r="E211">
            <v>28909</v>
          </cell>
          <cell r="F211">
            <v>809452</v>
          </cell>
          <cell r="G211">
            <v>9.0000000000000006E-5</v>
          </cell>
        </row>
        <row r="212">
          <cell r="A212">
            <v>27.18</v>
          </cell>
          <cell r="B212" t="str">
            <v>PUNTOS HIDRÁULICOS PVC PRESIÓN DE 1/2" PORTERÍAS</v>
          </cell>
          <cell r="C212" t="str">
            <v>UND</v>
          </cell>
          <cell r="D212">
            <v>6</v>
          </cell>
          <cell r="E212">
            <v>26954</v>
          </cell>
          <cell r="F212">
            <v>161724</v>
          </cell>
          <cell r="G212">
            <v>2.0000000000000002E-5</v>
          </cell>
        </row>
        <row r="213">
          <cell r="A213">
            <v>27.19</v>
          </cell>
          <cell r="B213" t="str">
            <v>LAVAMANOS DE COLGAR PARA BAÑOS PORTERÍAS</v>
          </cell>
          <cell r="C213" t="str">
            <v>UND</v>
          </cell>
          <cell r="D213">
            <v>3</v>
          </cell>
          <cell r="E213">
            <v>157573</v>
          </cell>
          <cell r="F213">
            <v>472719</v>
          </cell>
          <cell r="G213">
            <v>5.0000000000000002E-5</v>
          </cell>
        </row>
        <row r="214">
          <cell r="A214" t="str">
            <v>27.20</v>
          </cell>
          <cell r="B214" t="str">
            <v>SANITARIO COMPLETO TIPO FLUXÓMETRO PORTERÍAS</v>
          </cell>
          <cell r="C214" t="str">
            <v>UND</v>
          </cell>
          <cell r="D214">
            <v>3</v>
          </cell>
          <cell r="E214">
            <v>658649</v>
          </cell>
          <cell r="F214">
            <v>1975947</v>
          </cell>
          <cell r="G214">
            <v>2.1000000000000001E-4</v>
          </cell>
        </row>
        <row r="215">
          <cell r="A215">
            <v>27.21</v>
          </cell>
          <cell r="B215" t="str">
            <v>SUMINISTRO E INSTALACIÓN PUERTA PERSIANA ALUMINIO TIPO P-3 PORTERÍAS, INCLUYE CERRADURA TIPO YALE</v>
          </cell>
          <cell r="C215" t="str">
            <v>UND</v>
          </cell>
          <cell r="D215">
            <v>3</v>
          </cell>
          <cell r="E215">
            <v>538771</v>
          </cell>
          <cell r="F215">
            <v>1616313</v>
          </cell>
          <cell r="G215">
            <v>1.7000000000000001E-4</v>
          </cell>
        </row>
        <row r="216">
          <cell r="A216">
            <v>27.22</v>
          </cell>
          <cell r="B216" t="str">
            <v>SUMINISTRO E INSTALACIÓN PUERTA ALUMINIO TIPO P-4 PORTERÍAS, INCLUYE VIDRIO 4MM Y CERRADURA TIPO YALE</v>
          </cell>
          <cell r="C216" t="str">
            <v>UND</v>
          </cell>
          <cell r="D216">
            <v>2</v>
          </cell>
          <cell r="E216">
            <v>405641</v>
          </cell>
          <cell r="F216">
            <v>811282</v>
          </cell>
          <cell r="G216">
            <v>9.0000000000000006E-5</v>
          </cell>
        </row>
        <row r="217">
          <cell r="A217">
            <v>27.23</v>
          </cell>
          <cell r="B217" t="str">
            <v>SUMINISTRO E INSTALACIÓN VENTANA ALUMINIO PORTERÍAS CORREDIZA VIDRIO 4MM TIPO V-2</v>
          </cell>
          <cell r="C217" t="str">
            <v>UND</v>
          </cell>
          <cell r="D217">
            <v>2</v>
          </cell>
          <cell r="E217">
            <v>585052</v>
          </cell>
          <cell r="F217">
            <v>1170104</v>
          </cell>
          <cell r="G217">
            <v>1.2999999999999999E-4</v>
          </cell>
        </row>
        <row r="218">
          <cell r="A218">
            <v>27.24</v>
          </cell>
          <cell r="B218" t="str">
            <v>SUMINISTRO E INSTALACIÓN PERSIANA ALUMINIO PORTERÍAS TIPO V-5</v>
          </cell>
          <cell r="C218" t="str">
            <v>UND</v>
          </cell>
          <cell r="D218">
            <v>3</v>
          </cell>
          <cell r="E218">
            <v>218334</v>
          </cell>
          <cell r="F218">
            <v>655002</v>
          </cell>
          <cell r="G218">
            <v>6.9999999999999994E-5</v>
          </cell>
        </row>
        <row r="219">
          <cell r="A219">
            <v>27.25</v>
          </cell>
          <cell r="B219" t="str">
            <v>SUMINISTRO E INSTALACIÓN VENTANA ALUMINIO PORTERÍAS CORREDIZA VIDRIO 4MM TIPO V-7</v>
          </cell>
          <cell r="C219" t="str">
            <v>UND</v>
          </cell>
          <cell r="D219">
            <v>1</v>
          </cell>
          <cell r="E219">
            <v>372690</v>
          </cell>
          <cell r="F219">
            <v>372690</v>
          </cell>
          <cell r="G219">
            <v>4.0000000000000003E-5</v>
          </cell>
        </row>
        <row r="220">
          <cell r="A220">
            <v>27.26</v>
          </cell>
          <cell r="B220" t="str">
            <v>SUMINISTRO E INSTALACIÓN VENTANA ALUMINIO PORTERÍAS CORREDIZA VIDRIO 4MM TIPO V-8</v>
          </cell>
          <cell r="C220" t="str">
            <v>UND</v>
          </cell>
          <cell r="D220">
            <v>1</v>
          </cell>
          <cell r="E220">
            <v>645538</v>
          </cell>
          <cell r="F220">
            <v>645538</v>
          </cell>
          <cell r="G220">
            <v>6.9999999999999994E-5</v>
          </cell>
        </row>
        <row r="221">
          <cell r="A221">
            <v>27.27</v>
          </cell>
          <cell r="B221" t="str">
            <v>SUMINISTRO E INSTALACIÓN DE PANEL YESO PARA CIELO RASOS</v>
          </cell>
          <cell r="C221" t="str">
            <v>M2</v>
          </cell>
          <cell r="D221">
            <v>373</v>
          </cell>
          <cell r="E221">
            <v>38000</v>
          </cell>
          <cell r="F221">
            <v>14174000</v>
          </cell>
          <cell r="G221">
            <v>1.5200000000000001E-3</v>
          </cell>
        </row>
        <row r="222">
          <cell r="A222">
            <v>0</v>
          </cell>
          <cell r="B222">
            <v>0</v>
          </cell>
          <cell r="C222">
            <v>0</v>
          </cell>
          <cell r="D222">
            <v>0</v>
          </cell>
          <cell r="E222">
            <v>0</v>
          </cell>
          <cell r="F222">
            <v>242811853</v>
          </cell>
          <cell r="G222">
            <v>2.6109999999999998E-2</v>
          </cell>
        </row>
        <row r="223">
          <cell r="A223">
            <v>0</v>
          </cell>
          <cell r="B223">
            <v>0</v>
          </cell>
          <cell r="C223">
            <v>0</v>
          </cell>
          <cell r="D223">
            <v>0</v>
          </cell>
          <cell r="E223">
            <v>0</v>
          </cell>
          <cell r="F223">
            <v>0</v>
          </cell>
          <cell r="G223">
            <v>0</v>
          </cell>
        </row>
        <row r="224">
          <cell r="A224">
            <v>0</v>
          </cell>
          <cell r="B224" t="str">
            <v>COSTO DIRECTO</v>
          </cell>
          <cell r="C224">
            <v>0</v>
          </cell>
          <cell r="D224">
            <v>0</v>
          </cell>
          <cell r="E224">
            <v>0</v>
          </cell>
          <cell r="F224">
            <v>5057605007</v>
          </cell>
          <cell r="G224">
            <v>0</v>
          </cell>
        </row>
      </sheetData>
      <sheetData sheetId="6"/>
      <sheetData sheetId="7"/>
      <sheetData sheetId="8"/>
      <sheetData sheetId="9"/>
      <sheetData sheetId="10"/>
      <sheetData sheetId="11">
        <row r="4">
          <cell r="A4" t="str">
            <v xml:space="preserve"> Item </v>
          </cell>
          <cell r="B4" t="str">
            <v xml:space="preserve"> Descripción </v>
          </cell>
          <cell r="C4" t="str">
            <v xml:space="preserve"> Unidad </v>
          </cell>
          <cell r="D4" t="str">
            <v xml:space="preserve"> Cantidad </v>
          </cell>
          <cell r="E4" t="str">
            <v xml:space="preserve"> Valor Unit. </v>
          </cell>
          <cell r="F4" t="str">
            <v xml:space="preserve"> Valor Parcial </v>
          </cell>
          <cell r="G4" t="str">
            <v xml:space="preserve"> Aporte % </v>
          </cell>
        </row>
        <row r="5">
          <cell r="A5">
            <v>1</v>
          </cell>
          <cell r="B5" t="str">
            <v>MEDIA TENSIÓN - TRANSFORMADOR - TABLERO GENERAL</v>
          </cell>
          <cell r="C5">
            <v>0</v>
          </cell>
          <cell r="D5">
            <v>0</v>
          </cell>
          <cell r="E5">
            <v>0</v>
          </cell>
          <cell r="F5">
            <v>0</v>
          </cell>
          <cell r="G5">
            <v>0</v>
          </cell>
        </row>
        <row r="6">
          <cell r="A6">
            <v>1.01</v>
          </cell>
          <cell r="B6" t="str">
            <v>CAMBIO DE  RED AEREA  A SUBTERRANEA -incluye protecciones (cortacircuitos con fusibles y DPS)- incluye suministro e instalación terminales premoldeados tipo exterior 15 kV- 2 tubos de 4" tipo IMC instalados en poste - elementos de fijación necesarios - crucetas , diagonales , tornillería</v>
          </cell>
          <cell r="C6" t="str">
            <v>GLB</v>
          </cell>
          <cell r="D6">
            <v>1</v>
          </cell>
          <cell r="E6">
            <v>5000000</v>
          </cell>
          <cell r="F6">
            <v>5000000</v>
          </cell>
          <cell r="G6">
            <v>5.4000000000000001E-4</v>
          </cell>
        </row>
        <row r="7">
          <cell r="A7">
            <v>1.02</v>
          </cell>
          <cell r="B7" t="str">
            <v>CABLEADO RED MEDIA TENSION SUBTERRANEA - POR  CANALIZACION EN DUCTO PVC DE 4" -INCLUYE  CABLE   3 x # 1/0 Cu-XLPE MV 90 - 15 KV - al 100 % - 3 fases- al cable de realizársele prueba de aislamiento una vez instalado- incluye suministro e instalación de 2 tubos IMC 4" para bajante cometida media tensión - capacete hasta celda tipo QM (SF6)(usando celda de remonta)- Incluye suministro e instalación de terminales premoldeados tipo interior para 15 kV</v>
          </cell>
          <cell r="C7" t="str">
            <v>ML</v>
          </cell>
          <cell r="D7">
            <v>30</v>
          </cell>
          <cell r="E7">
            <v>393333.33333333337</v>
          </cell>
          <cell r="F7">
            <v>11800000.000000002</v>
          </cell>
          <cell r="G7">
            <v>1.2700000000000001E-3</v>
          </cell>
        </row>
        <row r="8">
          <cell r="A8">
            <v>1.03</v>
          </cell>
          <cell r="B8" t="str">
            <v>Suministro e instalación de equipo de medida por el nivel de tensión 2 - 3 PT , 3 CT, medidor con tele medida , bloque de pruebas, caja de medidor, tubería metálica flexible, cables conexión colores , tubería metálica - crucetas , diagonales , tornillería- ver diagrama unifilar</v>
          </cell>
          <cell r="C8" t="str">
            <v>UND</v>
          </cell>
          <cell r="D8">
            <v>1</v>
          </cell>
          <cell r="E8">
            <v>25885000</v>
          </cell>
          <cell r="F8">
            <v>25885000</v>
          </cell>
          <cell r="G8">
            <v>2.7799999999999999E-3</v>
          </cell>
        </row>
        <row r="9">
          <cell r="A9">
            <v>1.04</v>
          </cell>
          <cell r="B9" t="str">
            <v>Construcción de cámara de inspección media tensión de 1.5 X 1.0 X1.0 mts en concreto reforzado , marco metálico- norma operador de red</v>
          </cell>
          <cell r="C9" t="str">
            <v>UND</v>
          </cell>
          <cell r="D9">
            <v>1</v>
          </cell>
          <cell r="E9">
            <v>700000</v>
          </cell>
          <cell r="F9">
            <v>700000</v>
          </cell>
          <cell r="G9">
            <v>8.0000000000000007E-5</v>
          </cell>
        </row>
        <row r="10">
          <cell r="A10">
            <v>1.05</v>
          </cell>
          <cell r="B10" t="str">
            <v>Construcción Canalización en tubo  PVC para acometida media tensión en   2 DUCTOS 4 " PVC -Cinta de demarcación en excavación</v>
          </cell>
          <cell r="C10" t="str">
            <v>ML</v>
          </cell>
          <cell r="D10">
            <v>12</v>
          </cell>
          <cell r="E10">
            <v>136220</v>
          </cell>
          <cell r="F10">
            <v>1634640</v>
          </cell>
          <cell r="G10">
            <v>1.8000000000000001E-4</v>
          </cell>
        </row>
        <row r="11">
          <cell r="A11">
            <v>1.06</v>
          </cell>
          <cell r="B11" t="str">
            <v>Suministro transformador en aceite dieléctrico mineral   de 300  kVA - 3 FASES -  13200  V -   214 V/123 V - DYn5- Refrigeracion ONAN - ruedas- protocolo de pruebas.</v>
          </cell>
          <cell r="C11" t="str">
            <v>UND</v>
          </cell>
          <cell r="D11">
            <v>1</v>
          </cell>
          <cell r="E11">
            <v>25500000</v>
          </cell>
          <cell r="F11">
            <v>25500000</v>
          </cell>
          <cell r="G11">
            <v>2.7399999999999998E-3</v>
          </cell>
        </row>
        <row r="12">
          <cell r="A12">
            <v>1.07</v>
          </cell>
          <cell r="B12" t="str">
            <v xml:space="preserve"> suministro e instalación de celda de transformador (PARA 300 kVA)  en lamina acero cold rolled (norma RETIE) -Barra de tierras para equipotenciar</v>
          </cell>
          <cell r="C12" t="str">
            <v>UND</v>
          </cell>
          <cell r="D12">
            <v>1</v>
          </cell>
          <cell r="E12">
            <v>4500000</v>
          </cell>
          <cell r="F12">
            <v>4500000</v>
          </cell>
          <cell r="G12">
            <v>4.8000000000000001E-4</v>
          </cell>
        </row>
        <row r="13">
          <cell r="A13">
            <v>1.08</v>
          </cell>
          <cell r="B13" t="str">
            <v xml:space="preserve">Instalación transformador en aceite   de 300  kVA - 3 FASES -  13200  V -   214 V/123 V - DYn5 - </v>
          </cell>
          <cell r="C13" t="str">
            <v>UND</v>
          </cell>
          <cell r="D13">
            <v>1</v>
          </cell>
          <cell r="E13">
            <v>2000000</v>
          </cell>
          <cell r="F13">
            <v>2000000</v>
          </cell>
          <cell r="G13">
            <v>2.2000000000000001E-4</v>
          </cell>
        </row>
        <row r="14">
          <cell r="A14">
            <v>1.0900000000000001</v>
          </cell>
          <cell r="B14" t="str">
            <v>Suministro e instalación de tablero general TGD-SUBESTACION- 3F/ 5H, contiene :-barraje en cobre electrolítico de 1200 A, barraje de neutros, barraje de tierras,  totalizador con interruptor termo magnético en caja moldeada de 3 x 1000 A (ajustable y motorizado),Interruptores termo magnéticos en caja moldeada de acuerdo al diagrama unifilar y 4 reservas en barraje. - Medidor multifuncional con display (tensión , corriente, FP) , 3 transformadores de corriente tipo toroide  1000/5A- Dispositivo de protección contra sobretensiones DPS Clase B In&gt;50Kamp con acometida de conexión y protección- INCLUYE suministro e instalación de  bornas Cu electro plateado de ponchar 2/0 awg para conexión de puesta a tierra- transferencia automática para 160 kVA- banco de condensadores con control automático</v>
          </cell>
          <cell r="C14" t="str">
            <v>UND</v>
          </cell>
          <cell r="D14">
            <v>1</v>
          </cell>
          <cell r="E14">
            <v>22000000</v>
          </cell>
          <cell r="F14">
            <v>22000000</v>
          </cell>
          <cell r="G14">
            <v>2.3700000000000001E-3</v>
          </cell>
        </row>
        <row r="15">
          <cell r="A15" t="str">
            <v>1,10</v>
          </cell>
          <cell r="B15" t="str">
            <v>CABLEADO RED MEDIA TENSION  - POR  cárcamo para conexión entre salida de la celda tipo QM y los bornes de media tensión del transformador  -INCLUYE  CABLE   3 x # 1/0  Cu-XLPE MV 90 - 15 KV - al 100 % - 3 fases- el cable de realizársele prueba de aislamiento una vez instalado- incluye suministro e instalación de terminales premoldeados tipo interior para 15 kV (2 juegos)</v>
          </cell>
          <cell r="C15" t="str">
            <v>ML</v>
          </cell>
          <cell r="D15">
            <v>15</v>
          </cell>
          <cell r="E15">
            <v>164000</v>
          </cell>
          <cell r="F15">
            <v>2460000</v>
          </cell>
          <cell r="G15">
            <v>2.5999999999999998E-4</v>
          </cell>
        </row>
        <row r="16">
          <cell r="A16">
            <v>1.1100000000000001</v>
          </cell>
          <cell r="B16" t="str">
            <v>Suministro e instalacion Acometida a tablero TGD-SUBESTACION-  Desde TRANSFORMADOR DE 300 kVA en Cable    3 x3 # 400 mcm Cu.THHN + 3x # 400 mcm  Cu.THHN + 1 x # 2/0 CuDD . Por cárcamo -incluye cable , M.O, marquillas identificación, amarras plásticas. Incluye suministro e instalación conectores de cobre electro plateado de ponchado para el calibre de la acometida</v>
          </cell>
          <cell r="C16" t="str">
            <v>ML</v>
          </cell>
          <cell r="D16">
            <v>12</v>
          </cell>
          <cell r="E16">
            <v>806666.66666666663</v>
          </cell>
          <cell r="F16">
            <v>9680000</v>
          </cell>
          <cell r="G16">
            <v>1.0399999999999999E-3</v>
          </cell>
        </row>
        <row r="17">
          <cell r="A17">
            <v>1.1200000000000001</v>
          </cell>
          <cell r="B17" t="str">
            <v>Construcción de caseta subestación - bases equipos- cárcamos media y baja tensión  con tapa en lamina de alfajor-  area  14 x 8.60 y una altura 2,80 metros. Piso en concreto de 3.000 PSI, con carcamo doble de 15 cms de altura y trampa de arena de 65 cms de profundidad, muros en ladrillo a la vista y techo de eternit.  ver plano</v>
          </cell>
          <cell r="C17" t="str">
            <v>GLB</v>
          </cell>
          <cell r="D17">
            <v>1</v>
          </cell>
          <cell r="E17">
            <v>22000000</v>
          </cell>
          <cell r="F17">
            <v>22000000</v>
          </cell>
          <cell r="G17">
            <v>2.3700000000000001E-3</v>
          </cell>
        </row>
        <row r="18">
          <cell r="A18">
            <v>1.1299999999999999</v>
          </cell>
          <cell r="B18" t="str">
            <v>Suministro e instalación de celda de media tensión tipo QM -SM6  SCHNNEIDER con fusibles (aislada en SF6) Con seccionador de puesta a tierra y celda de remonta - incluye fusibles</v>
          </cell>
          <cell r="C18" t="str">
            <v>UND</v>
          </cell>
          <cell r="D18">
            <v>1</v>
          </cell>
          <cell r="E18">
            <v>22000000</v>
          </cell>
          <cell r="F18">
            <v>22000000</v>
          </cell>
          <cell r="G18">
            <v>2.3700000000000001E-3</v>
          </cell>
        </row>
        <row r="19">
          <cell r="A19">
            <v>0</v>
          </cell>
          <cell r="B19">
            <v>0</v>
          </cell>
          <cell r="C19">
            <v>0</v>
          </cell>
          <cell r="D19">
            <v>0</v>
          </cell>
          <cell r="E19">
            <v>0</v>
          </cell>
          <cell r="F19">
            <v>155159640</v>
          </cell>
          <cell r="G19">
            <v>1.67E-2</v>
          </cell>
        </row>
        <row r="20">
          <cell r="A20" t="str">
            <v>2</v>
          </cell>
          <cell r="B20" t="str">
            <v>ACOMETIDAS ELÉCTRICAS</v>
          </cell>
          <cell r="C20">
            <v>0</v>
          </cell>
          <cell r="D20">
            <v>0</v>
          </cell>
          <cell r="E20">
            <v>0</v>
          </cell>
          <cell r="F20">
            <v>0</v>
          </cell>
          <cell r="G20">
            <v>0</v>
          </cell>
        </row>
        <row r="21">
          <cell r="A21">
            <v>2.0099999999999998</v>
          </cell>
          <cell r="B21" t="str">
            <v>Acometida a tablero TDK1 Desde tablero TGD-SUBESTACION en Cable    1 x # 8 Cu.THHN + 1 x # 8  Cu.THHN + 1 x # 8 Cu THHN. Por cárcamo y tubo PVC por canalización -incluye cable , M.O, marquillas identificación, amarras plásticas. Incluye suministro e instalación conectores de cobre electro plateado de ponchado mecánico para el calibre de la acometida</v>
          </cell>
          <cell r="C21" t="str">
            <v>ML</v>
          </cell>
          <cell r="D21">
            <v>110</v>
          </cell>
          <cell r="E21">
            <v>12789.09090909091</v>
          </cell>
          <cell r="F21">
            <v>1406800</v>
          </cell>
          <cell r="G21">
            <v>1.4999999999999999E-4</v>
          </cell>
        </row>
        <row r="22">
          <cell r="A22">
            <v>2.02</v>
          </cell>
          <cell r="B22" t="str">
            <v>Acometida a tablero TDK2 Desde tablero TG-SUBESTACION en Cable    1 x # 8 Cu.THHN + 1 x # 8  Cu.THHN + 1 x # 8 Cu THHN. Por cárcamo y tubo PVC por canalización -incluye cable , M.O, marquillas identificación, amarras plasticas.Incluye suministro e instalación conectores de cobre electro plateado de ponchado mecánico para el calibre de la acometida</v>
          </cell>
          <cell r="C22" t="str">
            <v>ML</v>
          </cell>
          <cell r="D22">
            <v>120</v>
          </cell>
          <cell r="E22">
            <v>12789.09090909091</v>
          </cell>
          <cell r="F22">
            <v>1534690.9090909092</v>
          </cell>
          <cell r="G22">
            <v>1.7000000000000001E-4</v>
          </cell>
        </row>
        <row r="23">
          <cell r="A23">
            <v>2.0299999999999998</v>
          </cell>
          <cell r="B23" t="str">
            <v>Acometida a tablero TDK3 Desde tablero TGD-SUBESTACION en Cable    1 x # 8 Cu.THHN + 1 x # 8  Cu.THHN + 1 x # 8 Cu THHN.Por cárcamo y tubo PVC por canalización -incluye cable , M.O, marquillas identificación, amarras plasticas.Incluye suministro e instalación conectores de cobre electro plateado de ponchado mecánico para el calibre de la acometida</v>
          </cell>
          <cell r="C23" t="str">
            <v>ML</v>
          </cell>
          <cell r="D23">
            <v>120</v>
          </cell>
          <cell r="E23">
            <v>12789.09090909091</v>
          </cell>
          <cell r="F23">
            <v>1534690.9090909092</v>
          </cell>
          <cell r="G23">
            <v>1.7000000000000001E-4</v>
          </cell>
        </row>
        <row r="24">
          <cell r="A24">
            <v>2.04</v>
          </cell>
          <cell r="B24" t="str">
            <v>Acometida a tablero TDAAP3-1 - Desde tablero TGD-SUBESTACION en Cable    3 # 2 Cu.THHN + 1 # 2  Cu.THHN + 1#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24" t="str">
            <v>ML</v>
          </cell>
          <cell r="D24">
            <v>110</v>
          </cell>
          <cell r="E24">
            <v>50946.363636363632</v>
          </cell>
          <cell r="F24">
            <v>5604100</v>
          </cell>
          <cell r="G24">
            <v>5.9999999999999995E-4</v>
          </cell>
        </row>
        <row r="25">
          <cell r="A25">
            <v>2.0499999999999998</v>
          </cell>
          <cell r="B25" t="str">
            <v>Acometida a tablero TDAAP3-2 - Desde tablero TG-SUBESTACION en Cable    3 # 2 Cu.THHN + 1 # 2  Cu.THHN + 1#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25" t="str">
            <v>ML</v>
          </cell>
          <cell r="D25">
            <v>150</v>
          </cell>
          <cell r="E25">
            <v>50946.363636363632</v>
          </cell>
          <cell r="F25">
            <v>7641954.5454545449</v>
          </cell>
          <cell r="G25">
            <v>8.1999999999999998E-4</v>
          </cell>
        </row>
        <row r="26">
          <cell r="A26">
            <v>2.06</v>
          </cell>
          <cell r="B26" t="str">
            <v>Acometida a tablero TDSUB Desde tablero TGD-SUBESTACION en Cable    3 x # 8 Cu.THHN + 1 x # 8  Cu.THHN + 1 x # 8 Cu THHN. Por cárcamo -incluye cable , M.O, marquillas identificación, amarras plasticas,DUCTO METALICO 20X 4 cm con tapa (pintura blanca electrostática) para llegada al tablero desde el cárcamo (aterrizaje de ducto metálico con #6 CuDD con conector de cobre para bandeja)Incluye suministro e instalación conectores de cobre electro plateado de ponchado mecánico para el calibre de la acometida</v>
          </cell>
          <cell r="C26" t="str">
            <v>ML</v>
          </cell>
          <cell r="D26">
            <v>20</v>
          </cell>
          <cell r="E26">
            <v>20475</v>
          </cell>
          <cell r="F26">
            <v>409500</v>
          </cell>
          <cell r="G26">
            <v>4.0000000000000003E-5</v>
          </cell>
        </row>
        <row r="27">
          <cell r="A27">
            <v>2.0699999999999998</v>
          </cell>
          <cell r="B27" t="str">
            <v>Acometida a tablero TDIE - Desde tablero TGD-SUBESTACION en Cable    3 # 1/0 Cu.THHN + 1 # 1/0  Cu.THHN + 1# 2 Cu THHN.Por cárcamo ,tubo PVC por canalización, -incluye cable , M.O, marquillas identificación, amarras plasticas.Incluye suministro e instalación conectores de cobre electro plateado de ponchado mecánico para el calibre de la acometida</v>
          </cell>
          <cell r="C27" t="str">
            <v>ML</v>
          </cell>
          <cell r="D27">
            <v>200</v>
          </cell>
          <cell r="E27">
            <v>78930.5</v>
          </cell>
          <cell r="F27">
            <v>15786100</v>
          </cell>
          <cell r="G27">
            <v>1.6999999999999999E-3</v>
          </cell>
        </row>
        <row r="28">
          <cell r="A28">
            <v>2.08</v>
          </cell>
          <cell r="B28" t="str">
            <v>Acometida a tablero TGN-1 - Desde tablero TGD-SUBESTACION en Cable     3# 1/0 Cu.THHN + 1 # 1/0  Cu.THHN + 1# 2 Cu THHN. EN CARCAMO  -  incluye cable , M.O, marquillas identificación, amarras plásticas,-Incluye suministro e instalación conectores de cobre electro plateado de ponchado mecánico para el calibre de la acometida</v>
          </cell>
          <cell r="C28" t="str">
            <v>ML</v>
          </cell>
          <cell r="D28">
            <v>20</v>
          </cell>
          <cell r="E28">
            <v>78930.5</v>
          </cell>
          <cell r="F28">
            <v>1578610</v>
          </cell>
          <cell r="G28">
            <v>1.7000000000000001E-4</v>
          </cell>
        </row>
        <row r="29">
          <cell r="A29">
            <v>2.09</v>
          </cell>
          <cell r="B29" t="str">
            <v>Acometida a tablero TDIEMER-1 Desde tablero TGD-SUBESTACION en Cable    3 x # 4 Cu.THHN + 1 x # 4  Cu.THHN + 1 x # 6 Cu THHN. Por cárcamo ,tubo PVC por canalización-incluye cable , M.O, marquillas identificación, amarras plasticas,DUCTO METALICO 20X 4 cm con tapa (pintura blanca electrostática) para llegada al tablero desde el cárcamo (aterrizaje de ducto metálico con #6 CuDD con conector de cobre para bandeja)Incluye suministro e instalación conectores de cobre electro plateado de ponchado mecánico para el calibre de la acometida</v>
          </cell>
          <cell r="C29" t="str">
            <v>ML</v>
          </cell>
          <cell r="D29">
            <v>100</v>
          </cell>
          <cell r="E29">
            <v>39884</v>
          </cell>
          <cell r="F29">
            <v>3988400</v>
          </cell>
          <cell r="G29">
            <v>4.2999999999999999E-4</v>
          </cell>
        </row>
        <row r="30">
          <cell r="A30">
            <v>2.1</v>
          </cell>
          <cell r="B30" t="str">
            <v>Acometida a tablero TDIEMER-2 Desde tablero TGD-SUBESTACION en Cable    3 x # 4 Cu.THHN + 1 x # 4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0" t="str">
            <v>ML</v>
          </cell>
          <cell r="D30">
            <v>140</v>
          </cell>
          <cell r="E30">
            <v>39884</v>
          </cell>
          <cell r="F30">
            <v>5583760</v>
          </cell>
          <cell r="G30">
            <v>5.9999999999999995E-4</v>
          </cell>
        </row>
        <row r="31">
          <cell r="A31">
            <v>2.11</v>
          </cell>
          <cell r="B31" t="str">
            <v>Acometida a tablero TDPE- Desde tablero TGD-SUBESTACION en Cable    3 # 4Cu.THHN + 1 # 4 Cu.THHN + 1# 6 Cu THHN.Por cárcamo ,tubo PVC por canalización, -incluye cable , M.O, marquillas identificación, amarras plasticas.Incluye suministro e instalación conectores de cobre electro plateado de ponchado mecánico para el calibre de la acometida</v>
          </cell>
          <cell r="C31" t="str">
            <v>ML</v>
          </cell>
          <cell r="D31">
            <v>200</v>
          </cell>
          <cell r="E31">
            <v>39884</v>
          </cell>
          <cell r="F31">
            <v>7976800</v>
          </cell>
          <cell r="G31">
            <v>8.5999999999999998E-4</v>
          </cell>
        </row>
        <row r="32">
          <cell r="A32">
            <v>2.12</v>
          </cell>
          <cell r="B32" t="str">
            <v>Acometida a tablero TDMB Desde tableroTGD-SUBESTACION en Cable    3 x # 6 Cu.THHN + 1 x # 6  Cu.THHN + 1 x # 8 Cu THHNPor cárcamo ,tubo PVC por canalización, tubería EMT Llegada al tablero -incluye cable , M.O, marquillas identificación, amarras plasticas.Incluye suministro e instalación conectores de cobre electro plateado de ponchado mecánico para el calibre de la acometida</v>
          </cell>
          <cell r="C32" t="str">
            <v>ML</v>
          </cell>
          <cell r="D32">
            <v>30</v>
          </cell>
          <cell r="E32">
            <v>27220</v>
          </cell>
          <cell r="F32">
            <v>816600</v>
          </cell>
          <cell r="G32">
            <v>9.0000000000000006E-5</v>
          </cell>
        </row>
        <row r="33">
          <cell r="A33">
            <v>2.13</v>
          </cell>
          <cell r="B33" t="str">
            <v>Acometida a tablero TDP1-1 Desde tablero TGN-1 en Cable    3 x # 1/0 Cu.THHN + 1 x # 1/0 Cu.THHN + 1 x # 2 Cu THHN.Por cárcamo ,tubo PVC por canalización - incluye cable , M.O, marquillas identificación, amarras plásticas,-Incluye suministro e instalación conectores de cobre electro plateado de ponchado mecánico para el calibre de la acometida</v>
          </cell>
          <cell r="C33" t="str">
            <v>ML</v>
          </cell>
          <cell r="D33">
            <v>100</v>
          </cell>
          <cell r="E33">
            <v>79009</v>
          </cell>
          <cell r="F33">
            <v>7900900</v>
          </cell>
          <cell r="G33">
            <v>8.4999999999999995E-4</v>
          </cell>
        </row>
        <row r="34">
          <cell r="A34">
            <v>2.14</v>
          </cell>
          <cell r="B34" t="str">
            <v>Acometida a tablero TDP2-1 Desde tablero TGN-1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4" t="str">
            <v>ML</v>
          </cell>
          <cell r="D34">
            <v>106</v>
          </cell>
          <cell r="E34">
            <v>79009</v>
          </cell>
          <cell r="F34">
            <v>8374954</v>
          </cell>
          <cell r="G34">
            <v>8.9999999999999998E-4</v>
          </cell>
        </row>
        <row r="35">
          <cell r="A35">
            <v>2.15</v>
          </cell>
          <cell r="B35" t="str">
            <v>Acometida a tablero TDP3-1 Desde tablero TGN-1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5" t="str">
            <v>ML</v>
          </cell>
          <cell r="D35">
            <v>110</v>
          </cell>
          <cell r="E35">
            <v>79009</v>
          </cell>
          <cell r="F35">
            <v>8690990</v>
          </cell>
          <cell r="G35">
            <v>9.3000000000000005E-4</v>
          </cell>
        </row>
        <row r="36">
          <cell r="A36">
            <v>2.16</v>
          </cell>
          <cell r="B36" t="str">
            <v>Acometida a tablero TDIP1-1 Desde tablero TGN-1 en Cable    3 x # 4 Cu.THHN + 1 x # 4 Cu.THHN + 1 x # 6 Cu THHN.  -Por cárcamo ,tubo PVC por canalización -  incluye cable , M.O, marquillas identificación, amarras plásticas,.Incluye suministro e instalación conectores de cobre electro plateado de ponchado mecánico para el calibre de la acometida</v>
          </cell>
          <cell r="C36" t="str">
            <v>ML</v>
          </cell>
          <cell r="D36">
            <v>100</v>
          </cell>
          <cell r="E36">
            <v>39884</v>
          </cell>
          <cell r="F36">
            <v>3988400</v>
          </cell>
          <cell r="G36">
            <v>4.2999999999999999E-4</v>
          </cell>
        </row>
        <row r="37">
          <cell r="A37">
            <v>2.17</v>
          </cell>
          <cell r="B37" t="str">
            <v>Acometida a tablero TDIP2-1 Desde tablero TGN-1 en Cable    3 x # 4 Cu.THHN + 1 x # 6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7" t="str">
            <v>ML</v>
          </cell>
          <cell r="D37">
            <v>106</v>
          </cell>
          <cell r="E37">
            <v>39884</v>
          </cell>
          <cell r="F37">
            <v>4227704</v>
          </cell>
          <cell r="G37">
            <v>4.4999999999999999E-4</v>
          </cell>
        </row>
        <row r="38">
          <cell r="A38">
            <v>2.1800000000000002</v>
          </cell>
          <cell r="B38" t="str">
            <v>Acometida a tablero TDIP3-1 Desde tablero TGN-1 en Cable    3 x # 4 Cu.THHN + 1 x # 4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8" t="str">
            <v>ML</v>
          </cell>
          <cell r="D38">
            <v>110</v>
          </cell>
          <cell r="E38">
            <v>39884</v>
          </cell>
          <cell r="F38">
            <v>4387240</v>
          </cell>
          <cell r="G38">
            <v>4.6999999999999999E-4</v>
          </cell>
        </row>
        <row r="39">
          <cell r="A39">
            <v>2.19</v>
          </cell>
          <cell r="B39" t="str">
            <v>Acometida a tablero TGN-2 - Desde tablero TGD-SUBESTACION en Cable  3# 1/0 Cu.THHN + 1 # 1/0  Cu.THHN + 1# 2 Cu THHN.     EN CARCAMO  -  incluye cable , M.O, marquillas identificación, amarras plásticas,).Incluye suministro e instalación conectores de cobre electro plateado de ponchado mecánico para el calibre de la acometida</v>
          </cell>
          <cell r="C39" t="str">
            <v>ML</v>
          </cell>
          <cell r="D39">
            <v>20</v>
          </cell>
          <cell r="E39">
            <v>79565</v>
          </cell>
          <cell r="F39">
            <v>1591300</v>
          </cell>
          <cell r="G39">
            <v>1.7000000000000001E-4</v>
          </cell>
        </row>
        <row r="40">
          <cell r="A40">
            <v>2.2000000000000002</v>
          </cell>
          <cell r="B40" t="str">
            <v>Acometida a tablero TDP1-2 Desde tablero TGN-2 en Cable    3 x # 1/0 Cu.THHN + 1 x # 1/0 Cu.THHN + 1 x # 2 Cu THHN- Por cárcamo ,tubo PVC por canalización -  incluye cable , M.O, marquillas identificación, amarras plásticas,-Incluye suministro e instalación conectores de cobre electro plateado de ponchado mecánico para el calibre de la acometida</v>
          </cell>
          <cell r="C40" t="str">
            <v>ML</v>
          </cell>
          <cell r="D40">
            <v>140</v>
          </cell>
          <cell r="E40">
            <v>78930.5</v>
          </cell>
          <cell r="F40">
            <v>11050270</v>
          </cell>
          <cell r="G40">
            <v>1.1900000000000001E-3</v>
          </cell>
        </row>
        <row r="41">
          <cell r="A41">
            <v>2.21</v>
          </cell>
          <cell r="B41" t="str">
            <v>Acometida a tablero TDP2-2 Desde tableroTGN-2 en Cable    3 x # 1/0 Cu.THHN + 1 x # 1/0 Cu.THHN + 1 x # 2 Cu THHN.    -Por cárcamo ,tubo PVC por canalización, por bandeja escalera en buitrón-incluye cable , M.O, marquillas identificación, amarras plasticas.Incluye suministro e instalación conectores de cobre electro plateado de ponchado mecánico para el calibre de la acometida</v>
          </cell>
          <cell r="C41" t="str">
            <v>ML</v>
          </cell>
          <cell r="D41">
            <v>146</v>
          </cell>
          <cell r="E41">
            <v>78930.5</v>
          </cell>
          <cell r="F41">
            <v>11523853</v>
          </cell>
          <cell r="G41">
            <v>1.24E-3</v>
          </cell>
        </row>
        <row r="42">
          <cell r="A42">
            <v>2.2200000000000002</v>
          </cell>
          <cell r="B42" t="str">
            <v>Acometida a tablero TDP3-2 Desde tablero TGN-2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42" t="str">
            <v>ML</v>
          </cell>
          <cell r="D42">
            <v>150</v>
          </cell>
          <cell r="E42">
            <v>78930.5</v>
          </cell>
          <cell r="F42">
            <v>11839575</v>
          </cell>
          <cell r="G42">
            <v>1.2700000000000001E-3</v>
          </cell>
        </row>
        <row r="43">
          <cell r="A43">
            <v>2.23</v>
          </cell>
          <cell r="B43" t="str">
            <v>Acometida a tablero TDIP1-2 Desde tablero TGN-2 en Cable    3 x # 4 Cu.THHN + 1 x # 4 Cu.THHN + 1 x # 6 Cu THHN  Por cárcamo ,tubo PVC por canalización -  incluye cable , M.O, marquillas identificación, amarras plasticas.Incluye suministro e instalación conectores de cobre electro plateado de ponchado mecánico para el calibre de la acometida</v>
          </cell>
          <cell r="C43" t="str">
            <v>ML</v>
          </cell>
          <cell r="D43">
            <v>140</v>
          </cell>
          <cell r="E43">
            <v>39884</v>
          </cell>
          <cell r="F43">
            <v>5583760</v>
          </cell>
          <cell r="G43">
            <v>5.9999999999999995E-4</v>
          </cell>
        </row>
        <row r="44">
          <cell r="A44">
            <v>2.2400000000000002</v>
          </cell>
          <cell r="B44" t="str">
            <v>Acometida a tablero TDIP2-2 Desde tablero TGN-2 en Cable    3 x # 4 Cu.THHN + 1 x # 4 Cu.THHN + 1 x # 6 Cu THHN. -Por cárcamo ,tubo PVC por canalización, por bandeja escalera en buitrón-incluye cable , M.O, marquillas identificación, amarras plasticas.Incluye suministro e instalación conectores de cobre electro plateado de ponchado mecánico para el calibre de la acometida</v>
          </cell>
          <cell r="C44" t="str">
            <v>ML</v>
          </cell>
          <cell r="D44">
            <v>146</v>
          </cell>
          <cell r="E44">
            <v>39884</v>
          </cell>
          <cell r="F44">
            <v>5823064</v>
          </cell>
          <cell r="G44">
            <v>6.3000000000000003E-4</v>
          </cell>
        </row>
        <row r="45">
          <cell r="A45">
            <v>2.25</v>
          </cell>
          <cell r="B45" t="str">
            <v>Acometida a tablero TDIP3-2 Desde tablero TGN-2 en Cable    3 x # 4 Cu.THHN + 1 x # 4 Cu.THHN + 1 x # 6 Cu THHN.EN CARCAMO  -  -Por cárcamo ,tubo PVC por canalización, por bandeja escalera en buitrón-incluye cable , M.O, marquillas identificación, amarras plasticas.Incluye suministro e instalación conectores de cobre electro plateado de ponchado mecánico para el calibre de la acometida</v>
          </cell>
          <cell r="C45" t="str">
            <v>ML</v>
          </cell>
          <cell r="D45">
            <v>150</v>
          </cell>
          <cell r="E45">
            <v>39884</v>
          </cell>
          <cell r="F45">
            <v>5982600</v>
          </cell>
          <cell r="G45">
            <v>6.4000000000000005E-4</v>
          </cell>
        </row>
        <row r="46">
          <cell r="A46">
            <v>2.2599999999999998</v>
          </cell>
          <cell r="B46" t="str">
            <v>Acometida a UPS 1- Desde tablero TGD-SUBESTACION en Cable    3 x3 # 1/0 Cu.THHN + 3 x1 # 1/0  Cu.THHN +  1 x 1#2 Cu THHN.  EN CARCAMO  -  incluye cable , M.O, marquillas identificación, amarras plásticas,)Incluye suministro e instalación conectores de cobre electro plateado de ponchado mecánico para el calibre de la acometida</v>
          </cell>
          <cell r="C46" t="str">
            <v>ML</v>
          </cell>
          <cell r="D46">
            <v>20</v>
          </cell>
          <cell r="E46">
            <v>219530</v>
          </cell>
          <cell r="F46">
            <v>4390600</v>
          </cell>
          <cell r="G46">
            <v>4.6999999999999999E-4</v>
          </cell>
        </row>
        <row r="47">
          <cell r="A47">
            <v>2.27</v>
          </cell>
          <cell r="B47" t="str">
            <v>Acometida a tablero TGRE-1 - Desde UPS 1 en Cable    3 x3 # 1/0 Cu.THHN + 3 x1 # 1/0  Cu.THHN + 1 x 1# 2 Cu THHN.   EN CARCAMO  -  incluye cable , M.O, marquillas identificación, amarras plásticas-Incluye suministro e instalación conectores de cobre electro plateado de ponchado mecánico para el calibre de la acometida</v>
          </cell>
          <cell r="C47" t="str">
            <v>ML</v>
          </cell>
          <cell r="D47">
            <v>6</v>
          </cell>
          <cell r="E47">
            <v>219530</v>
          </cell>
          <cell r="F47">
            <v>1317180</v>
          </cell>
          <cell r="G47">
            <v>1.3999999999999999E-4</v>
          </cell>
        </row>
        <row r="48">
          <cell r="A48">
            <v>2.2799999999999998</v>
          </cell>
          <cell r="B48" t="str">
            <v>Acometida a tablero TDR1-1 Desde tablero TGRE-1 en Cable    3 x # 2 Cu.THHN + 1 x # 2 Cu.THHN + 1 x # 4 Cu THHN.EN CARCAMO  -  incluye cable , M.O, marquillas identificación, amarras plásticas-Incluye suministro e instalación conectores de cobre electro plateado de ponchado mecánico para el calibre de la acometida</v>
          </cell>
          <cell r="C48" t="str">
            <v>ML</v>
          </cell>
          <cell r="D48">
            <v>100</v>
          </cell>
          <cell r="E48">
            <v>51098</v>
          </cell>
          <cell r="F48">
            <v>5109800</v>
          </cell>
          <cell r="G48">
            <v>5.5000000000000003E-4</v>
          </cell>
        </row>
        <row r="49">
          <cell r="A49">
            <v>2.29</v>
          </cell>
          <cell r="B49" t="str">
            <v>Acometida a tablero TDR2-1 Desde tablero TGRE-1 en Cable    3 x # 2 Cu.THHN + 1 x # 2 Cu.THHN + 1 x #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49" t="str">
            <v>ML</v>
          </cell>
          <cell r="D49">
            <v>106</v>
          </cell>
          <cell r="E49">
            <v>51098</v>
          </cell>
          <cell r="F49">
            <v>5416388</v>
          </cell>
          <cell r="G49">
            <v>5.8E-4</v>
          </cell>
        </row>
        <row r="50">
          <cell r="A50">
            <v>2.2999999999999998</v>
          </cell>
          <cell r="B50" t="str">
            <v>Acometida a tablero TDRCCE-1 Desde tablero TGRE-1 en Cable    3 x # 2 Cu.THHN + 1 x # 2 Cu.THHN + 1 x #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0" t="str">
            <v>ML</v>
          </cell>
          <cell r="D50">
            <v>110</v>
          </cell>
          <cell r="E50">
            <v>51098</v>
          </cell>
          <cell r="F50">
            <v>5620780</v>
          </cell>
          <cell r="G50">
            <v>5.9999999999999995E-4</v>
          </cell>
        </row>
        <row r="51">
          <cell r="A51">
            <v>2.31</v>
          </cell>
          <cell r="B51" t="str">
            <v>Acometida a tablero TDRSI-1 Desde tablero TGRE-1 en Cable    2X3 x # 1/0 Cu.THHN + 2X1 x # 1/0 Cu.THHN + 1 x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1" t="str">
            <v>ML</v>
          </cell>
          <cell r="D51">
            <v>110</v>
          </cell>
          <cell r="E51">
            <v>150458</v>
          </cell>
          <cell r="F51">
            <v>16550380</v>
          </cell>
          <cell r="G51">
            <v>1.7799999999999999E-3</v>
          </cell>
        </row>
        <row r="52">
          <cell r="A52">
            <v>2.3199999999999998</v>
          </cell>
          <cell r="B52" t="str">
            <v>Acometida a tablero TDRPE  Desde tablero TGRE-1 en Cable    1 x # 6 Cu.THHN + 1 x # 6 Cu.THHN + 1 x # 8 Cu THHN. -Por cárcamo y tubo PVC por canalización -incluye cable , M.O, marquillas identificación, amarras plasticas.Incluye suministro e instalación conectores de cobre electro plateado de ponchado mecánico para el calibre de la acometida</v>
          </cell>
          <cell r="C52" t="str">
            <v>ML</v>
          </cell>
          <cell r="D52">
            <v>200</v>
          </cell>
          <cell r="E52">
            <v>15810</v>
          </cell>
          <cell r="F52">
            <v>3162000</v>
          </cell>
          <cell r="G52">
            <v>3.4000000000000002E-4</v>
          </cell>
        </row>
        <row r="53">
          <cell r="A53">
            <v>2.33</v>
          </cell>
          <cell r="B53" t="str">
            <v>Acometida a UPS 2- Desde tablero TGD-SUBESTACION en Cable    3 x3 # 1/0 Cu.THHN + 3 x1 # 1/0  Cu.THHN +  1 x 1#2 Cu THHN.EN CARCAMO  -  incluye cable , M.O, marquillas identificación, amarras plásticas,)Incluye suministro e instalación conectores de cobre electro plateado de ponchado mecánico para el calibre de la acometida</v>
          </cell>
          <cell r="C53" t="str">
            <v>ML</v>
          </cell>
          <cell r="D53">
            <v>20</v>
          </cell>
          <cell r="E53">
            <v>209530</v>
          </cell>
          <cell r="F53">
            <v>4190600</v>
          </cell>
          <cell r="G53">
            <v>4.4999999999999999E-4</v>
          </cell>
        </row>
        <row r="54">
          <cell r="A54">
            <v>2.34</v>
          </cell>
          <cell r="B54" t="str">
            <v>Acometida a tablero TGRE-2 - Desde UPS 2 en Cable    3 x3 # 1/0 Cu.THHN + 3 x1 # 1/0  Cu.THHN + 1 x 1# 2 Cu THHN.EN CARCAMO  -Por cárcamo ,tubo PVC por canalización -  incluye cable , M.O, marquillas identificación, amarras plásticas--Incluye suministro e instalación conectores de cobre electro plateado de ponchado mecánico para el calibre de la acometida</v>
          </cell>
          <cell r="C54" t="str">
            <v>ML</v>
          </cell>
          <cell r="D54">
            <v>6</v>
          </cell>
          <cell r="E54">
            <v>219530</v>
          </cell>
          <cell r="F54">
            <v>1317180</v>
          </cell>
          <cell r="G54">
            <v>1.3999999999999999E-4</v>
          </cell>
        </row>
        <row r="55">
          <cell r="A55">
            <v>2.35</v>
          </cell>
          <cell r="B55" t="str">
            <v>Acometida a tablero TDR1-2 Desde tablero TGRE-2  en Cable    3 x # 2 Cu.THHN + 1 x # 2 Cu.THHN + 1 x # 4 Cu THHN.EN CARCAMO  -Por cárcamo ,tubo PVC por canalización -  incluye cable , M.O, marquillas identificación, amarras plásticas--Incluye suministro e instalación conectores de cobre electro plateado de ponchado mecánico para el calibre de la acometida</v>
          </cell>
          <cell r="C55" t="str">
            <v>ML</v>
          </cell>
          <cell r="D55">
            <v>140</v>
          </cell>
          <cell r="E55">
            <v>50946.363636363632</v>
          </cell>
          <cell r="F55">
            <v>7132490.9090909082</v>
          </cell>
          <cell r="G55">
            <v>7.6999999999999996E-4</v>
          </cell>
        </row>
        <row r="56">
          <cell r="A56">
            <v>2.36</v>
          </cell>
          <cell r="B56" t="str">
            <v>Acometida a tablero TDR2-2 Desde tablero TGRE-2 en Cable       3 x # 2 Cu.THHN + 1 x # 2 Cu.THHN + 1 x # 4 Cu THHN.EN CARCAMO  -Por cárcamo ,tubo PVC por canalización -  incluye cable , M.O, marquillas identificación, amarras plásticas--Incluye suministro e instalación conectores de cobre electro plateado de ponchado mecánico para el calibre de la acometida</v>
          </cell>
          <cell r="C56" t="str">
            <v>ML</v>
          </cell>
          <cell r="D56">
            <v>146</v>
          </cell>
          <cell r="E56">
            <v>50946.363636363632</v>
          </cell>
          <cell r="F56">
            <v>7438169.0909090899</v>
          </cell>
          <cell r="G56">
            <v>8.0000000000000004E-4</v>
          </cell>
        </row>
        <row r="57">
          <cell r="A57">
            <v>2.37</v>
          </cell>
          <cell r="B57" t="str">
            <v>Acometida a tablero TDRCCE-2 Desde tablero TGRE-2 en Cable        3 x # 2 Cu.THHN + 1 x # 2 Cu.THHN + 1 x # 4 Cu THHN.EN CARCAMO  --Por cárcamo ,tubo PVC por canalización, por bandeja escalera en buitrón-incluye cable , M.O, marquillas identificación, amarras plasticas.Incluye suministro e instalación conectores de cobre electro plateado de ponchado mecánico para el calibre de la acometida</v>
          </cell>
          <cell r="C57" t="str">
            <v>ML</v>
          </cell>
          <cell r="D57">
            <v>150</v>
          </cell>
          <cell r="E57">
            <v>50946.363636363632</v>
          </cell>
          <cell r="F57">
            <v>7641954.5454545449</v>
          </cell>
          <cell r="G57">
            <v>8.1999999999999998E-4</v>
          </cell>
        </row>
        <row r="58">
          <cell r="A58">
            <v>2.38</v>
          </cell>
          <cell r="B58" t="str">
            <v>Acometida a tablero TDRSI-2 Desde tablero TGRE-2 en Cable    2X3 x # 1/0 Cu.THHN + 2X1 x # 1/0 Cu.THHN + 1 x # 1/0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8" t="str">
            <v>ML</v>
          </cell>
          <cell r="D58">
            <v>150</v>
          </cell>
          <cell r="E58">
            <v>150458</v>
          </cell>
          <cell r="F58">
            <v>22568700</v>
          </cell>
          <cell r="G58">
            <v>2.4299999999999999E-3</v>
          </cell>
        </row>
        <row r="59">
          <cell r="A59">
            <v>2.39</v>
          </cell>
          <cell r="B59" t="str">
            <v>Canalización en tubería PVC - excavación, relleno compactado 16 ø 1-1/2"+ 8 ø1" +  4 ø 3" +  4 ø3/4"</v>
          </cell>
          <cell r="C59" t="str">
            <v>ML</v>
          </cell>
          <cell r="D59">
            <v>50</v>
          </cell>
          <cell r="E59">
            <v>111436</v>
          </cell>
          <cell r="F59">
            <v>5571800</v>
          </cell>
          <cell r="G59">
            <v>5.9999999999999995E-4</v>
          </cell>
        </row>
        <row r="60">
          <cell r="A60">
            <v>2.4</v>
          </cell>
          <cell r="B60" t="str">
            <v>Canalización en tubería PVC - excavación, relleno compactado 8 ø 1-1/2"+ 4 ø1" +  2 ø 3" +  2 ø3/4"</v>
          </cell>
          <cell r="C60" t="str">
            <v>ML</v>
          </cell>
          <cell r="D60">
            <v>50</v>
          </cell>
          <cell r="E60">
            <v>56848</v>
          </cell>
          <cell r="F60">
            <v>2842400</v>
          </cell>
          <cell r="G60">
            <v>3.1E-4</v>
          </cell>
        </row>
        <row r="61">
          <cell r="A61">
            <v>2.41</v>
          </cell>
          <cell r="B61" t="str">
            <v xml:space="preserve">Canalización en tubería PVC - excavación, relleno compactado 2 ø 1-1/2"+ 4 ø 1/2" +  2 ø 1" </v>
          </cell>
          <cell r="C61" t="str">
            <v>ML</v>
          </cell>
          <cell r="D61">
            <v>20</v>
          </cell>
          <cell r="E61">
            <v>17308</v>
          </cell>
          <cell r="F61">
            <v>346160</v>
          </cell>
          <cell r="G61">
            <v>4.0000000000000003E-5</v>
          </cell>
        </row>
        <row r="62">
          <cell r="A62">
            <v>2.42</v>
          </cell>
          <cell r="B62" t="str">
            <v xml:space="preserve">Canalización en tubería PVC - excavación, relleno compactado 2 ø 1-1/2"+ 3 ø 1/2" +  2 ø 1" </v>
          </cell>
          <cell r="C62" t="str">
            <v>ML</v>
          </cell>
          <cell r="D62">
            <v>20</v>
          </cell>
          <cell r="E62">
            <v>16420</v>
          </cell>
          <cell r="F62">
            <v>328400</v>
          </cell>
          <cell r="G62">
            <v>4.0000000000000003E-5</v>
          </cell>
        </row>
        <row r="63">
          <cell r="A63">
            <v>2.4300000000000002</v>
          </cell>
          <cell r="B63" t="str">
            <v xml:space="preserve">Canalización en tubería PVC - excavación, relleno compactado 2 ø 1-1/2"+  2 ø 1" </v>
          </cell>
          <cell r="C63" t="str">
            <v>ML</v>
          </cell>
          <cell r="D63">
            <v>200</v>
          </cell>
          <cell r="E63">
            <v>14764</v>
          </cell>
          <cell r="F63">
            <v>2952800</v>
          </cell>
          <cell r="G63">
            <v>3.2000000000000003E-4</v>
          </cell>
        </row>
        <row r="64">
          <cell r="A64">
            <v>2.44</v>
          </cell>
          <cell r="B64" t="str">
            <v>Canalización en tubería PVC - excavación, relleno compactado 2 ø 1/2"</v>
          </cell>
          <cell r="C64" t="str">
            <v>ML</v>
          </cell>
          <cell r="D64">
            <v>100</v>
          </cell>
          <cell r="E64">
            <v>7390</v>
          </cell>
          <cell r="F64">
            <v>739000</v>
          </cell>
          <cell r="G64">
            <v>8.0000000000000007E-5</v>
          </cell>
        </row>
        <row r="65">
          <cell r="A65">
            <v>2.4500000000000002</v>
          </cell>
          <cell r="B65" t="str">
            <v>Caja de concreto reforzado con tapa y marco metálico tipo "caja giro tipo 2" Norma EPSA - largo 180 cm- ancho 150 cm- profundidad 132 cm - 3 tapas</v>
          </cell>
          <cell r="C65" t="str">
            <v>UND</v>
          </cell>
          <cell r="D65">
            <v>1</v>
          </cell>
          <cell r="E65">
            <v>1766000</v>
          </cell>
          <cell r="F65">
            <v>1766000</v>
          </cell>
          <cell r="G65">
            <v>1.9000000000000001E-4</v>
          </cell>
        </row>
        <row r="66">
          <cell r="A66">
            <v>2.46</v>
          </cell>
          <cell r="B66" t="str">
            <v>Caja de concreto reforzado con tapa y marco metálico tipo "caja de paso  tipo A" Norma EPSA - largo 120 cm- ancho 130 cm- profundidad 143 cm - 2 tapas</v>
          </cell>
          <cell r="C66" t="str">
            <v>UND</v>
          </cell>
          <cell r="D66">
            <v>15</v>
          </cell>
          <cell r="E66">
            <v>966000</v>
          </cell>
          <cell r="F66">
            <v>14490000</v>
          </cell>
          <cell r="G66">
            <v>1.56E-3</v>
          </cell>
        </row>
        <row r="67">
          <cell r="A67">
            <v>2.4700000000000002</v>
          </cell>
          <cell r="B67" t="str">
            <v>Aterrizaje de ducto metálico con cable #6 CuDD con conector de cobre Cada 1,5 mts (70 unid) para bandeja- incluye suministro de cable y conectores</v>
          </cell>
          <cell r="C67" t="str">
            <v>ML</v>
          </cell>
          <cell r="D67">
            <v>100</v>
          </cell>
          <cell r="E67">
            <v>12000</v>
          </cell>
          <cell r="F67">
            <v>1200000</v>
          </cell>
          <cell r="G67">
            <v>1.2999999999999999E-4</v>
          </cell>
        </row>
        <row r="68">
          <cell r="A68">
            <v>0</v>
          </cell>
          <cell r="B68">
            <v>0</v>
          </cell>
          <cell r="C68">
            <v>0</v>
          </cell>
          <cell r="D68">
            <v>0</v>
          </cell>
          <cell r="E68">
            <v>0</v>
          </cell>
          <cell r="F68">
            <v>266919398.90909091</v>
          </cell>
          <cell r="G68">
            <v>2.8709999999999996E-2</v>
          </cell>
        </row>
        <row r="69">
          <cell r="A69" t="str">
            <v>3</v>
          </cell>
          <cell r="B69" t="str">
            <v>TABLEROS ELÉCTRICOS</v>
          </cell>
          <cell r="C69">
            <v>0</v>
          </cell>
          <cell r="D69">
            <v>0</v>
          </cell>
          <cell r="E69">
            <v>0</v>
          </cell>
          <cell r="F69">
            <v>0</v>
          </cell>
          <cell r="G69">
            <v>0</v>
          </cell>
        </row>
        <row r="70">
          <cell r="A70">
            <v>3.01</v>
          </cell>
          <cell r="B70" t="str">
            <v>Suministro e instalación (Sobre puesto en pared  )Tablero TGRE-1- 3F- 5H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30 A- (1)3x40A- (1)3x70A-(1)3x15A,  - 3 espacios en barraje para reservas trifásicas</v>
          </cell>
          <cell r="C70" t="str">
            <v>UND</v>
          </cell>
          <cell r="D70">
            <v>1</v>
          </cell>
          <cell r="E70">
            <v>3000000</v>
          </cell>
          <cell r="F70">
            <v>3000000</v>
          </cell>
          <cell r="G70">
            <v>3.2000000000000003E-4</v>
          </cell>
        </row>
        <row r="71">
          <cell r="A71">
            <v>3.02</v>
          </cell>
          <cell r="B71" t="str">
            <v>Suministro e instalación (Sobre puesto en pared -interruptores caja moldeada )Tablero TGRE-2- 3F- 5H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30 A- (1)3x40A- (1)3x70A- 3 espacios en barraje para reservas trifásicas</v>
          </cell>
          <cell r="C71" t="str">
            <v>UND</v>
          </cell>
          <cell r="D71">
            <v>1</v>
          </cell>
          <cell r="E71">
            <v>3000000</v>
          </cell>
          <cell r="F71">
            <v>3000000</v>
          </cell>
          <cell r="G71">
            <v>3.2000000000000003E-4</v>
          </cell>
        </row>
        <row r="72">
          <cell r="A72">
            <v>3.03</v>
          </cell>
          <cell r="B72" t="str">
            <v>Suministro e instalación (Sobre puesto en pared-interruptores caja moldeada   )Tablero TGN-1- 3F- 5H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60 A- (1)3x40A- (1)3x30A-  (2)3x15A- 3 espacios en barraje para reservas trifásicas</v>
          </cell>
          <cell r="C72" t="str">
            <v>UND</v>
          </cell>
          <cell r="D72">
            <v>1</v>
          </cell>
          <cell r="E72">
            <v>3000000</v>
          </cell>
          <cell r="F72">
            <v>3000000</v>
          </cell>
          <cell r="G72">
            <v>3.2000000000000003E-4</v>
          </cell>
        </row>
        <row r="73">
          <cell r="A73">
            <v>3.04</v>
          </cell>
          <cell r="B73" t="str">
            <v>Suministro e instalación (Sobre puesto en pared-interruptores caja moldeada   )Tablero TGN-2- 3F- 5H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60 A- (1)3x40A- (1)3x30A-  (2)3x15A- 3 espacios en barraje para reservas trifásicas</v>
          </cell>
          <cell r="C73" t="str">
            <v>UND</v>
          </cell>
          <cell r="D73">
            <v>1</v>
          </cell>
          <cell r="E73">
            <v>3000000</v>
          </cell>
          <cell r="F73">
            <v>3000000</v>
          </cell>
          <cell r="G73">
            <v>3.2000000000000003E-4</v>
          </cell>
        </row>
        <row r="74">
          <cell r="A74">
            <v>3.05</v>
          </cell>
          <cell r="B74" t="str">
            <v xml:space="preserve">Suministro e instalación (Empotrado en pared )Tablero TDRSI-1 - 3F- 5H - 208/120V  36 Circuitos. Espacio totalizador-  con puerta - llegada y salida en tuberia PVC- Incluye  marquillas identificación, M.O - </v>
          </cell>
          <cell r="C74" t="str">
            <v>UND</v>
          </cell>
          <cell r="D74">
            <v>1</v>
          </cell>
          <cell r="E74">
            <v>500000</v>
          </cell>
          <cell r="F74">
            <v>500000</v>
          </cell>
          <cell r="G74">
            <v>5.0000000000000002E-5</v>
          </cell>
        </row>
        <row r="75">
          <cell r="A75">
            <v>3.06</v>
          </cell>
          <cell r="B75" t="str">
            <v xml:space="preserve">Suministro e instalación (Empotrado en pared )Tablero TDRSI-2 - 3F- 5H - 208/120V  36 Circuitos. Espacio totalizador-  con puerta - llegada y salida en tuberia PVC- Incluye  marquillas identificación, M.O - </v>
          </cell>
          <cell r="C75" t="str">
            <v>UND</v>
          </cell>
          <cell r="D75">
            <v>1</v>
          </cell>
          <cell r="E75">
            <v>500000</v>
          </cell>
          <cell r="F75">
            <v>500000</v>
          </cell>
          <cell r="G75">
            <v>5.0000000000000002E-5</v>
          </cell>
        </row>
        <row r="76">
          <cell r="A76">
            <v>3.07</v>
          </cell>
          <cell r="B76" t="str">
            <v xml:space="preserve">Suministro e instalación (Empotrado en pared )Tablero TDIEMER-1 - 3F- 5H - 208/120V  24 Circuitos -Espacio totalizador-con puerta - llegada y salida en tuberia PVC- Incluye  marquillas identificación, M.O - </v>
          </cell>
          <cell r="C76" t="str">
            <v>UND</v>
          </cell>
          <cell r="D76">
            <v>1</v>
          </cell>
          <cell r="E76">
            <v>430000</v>
          </cell>
          <cell r="F76">
            <v>430000</v>
          </cell>
          <cell r="G76">
            <v>5.0000000000000002E-5</v>
          </cell>
        </row>
        <row r="77">
          <cell r="A77">
            <v>3.08</v>
          </cell>
          <cell r="B77" t="str">
            <v xml:space="preserve">Suministro e instalación (Empotrado en pared )Tablero TDIEMER-2 - 3F- 5H - 208/120V  24 Circuitos.Espacio totalizador- con puerta - llegada y salida en tuberia PVC- Incluye  marquillas identificación, M.O - </v>
          </cell>
          <cell r="C77" t="str">
            <v>UND</v>
          </cell>
          <cell r="D77">
            <v>1</v>
          </cell>
          <cell r="E77">
            <v>430000</v>
          </cell>
          <cell r="F77">
            <v>430000</v>
          </cell>
          <cell r="G77">
            <v>5.0000000000000002E-5</v>
          </cell>
        </row>
        <row r="78">
          <cell r="A78">
            <v>3.09</v>
          </cell>
          <cell r="B78" t="str">
            <v>Suministro e instalación (Sobre puesto en pared )Tablero TDP1-1 - 3F- 5H - 208/120V  24 Circuitos.  Espacio totalizador- puerta -llegada en bandeja portacable tipo escalera)- Incluye  marquillas identificación, M.O ,amarras.</v>
          </cell>
          <cell r="C78" t="str">
            <v>UND</v>
          </cell>
          <cell r="D78">
            <v>1</v>
          </cell>
          <cell r="E78">
            <v>430000</v>
          </cell>
          <cell r="F78">
            <v>430000</v>
          </cell>
          <cell r="G78">
            <v>5.0000000000000002E-5</v>
          </cell>
        </row>
        <row r="79">
          <cell r="A79">
            <v>3.1</v>
          </cell>
          <cell r="B79" t="str">
            <v>Suministro e instalación (Sobre puesto en pared )Tablero TDP1-2 - 3F- 5H - 208/120V  24 Circuitos. Espacio totalizador-  puerta - llegada en bandeja portacable tipo escalera)- Incluye  marquillas identificación, M.O ,amarras.</v>
          </cell>
          <cell r="C79" t="str">
            <v>UND</v>
          </cell>
          <cell r="D79">
            <v>1</v>
          </cell>
          <cell r="E79">
            <v>430000</v>
          </cell>
          <cell r="F79">
            <v>430000</v>
          </cell>
          <cell r="G79">
            <v>5.0000000000000002E-5</v>
          </cell>
        </row>
        <row r="80">
          <cell r="A80">
            <v>3.11</v>
          </cell>
          <cell r="B80" t="str">
            <v>Suministro e instalación (Sobre puesto en pared )Tablero TDP2-1 - 3F- 5H - 208/120V  24 Circuitos. Espacio totalizador- puerta  puerta - llegada en bandeja portacable tipo escalera)- Incluye  marquillas identificación, M.O ,amarras.</v>
          </cell>
          <cell r="C80" t="str">
            <v>UND</v>
          </cell>
          <cell r="D80">
            <v>1</v>
          </cell>
          <cell r="E80">
            <v>430000</v>
          </cell>
          <cell r="F80">
            <v>430000</v>
          </cell>
          <cell r="G80">
            <v>5.0000000000000002E-5</v>
          </cell>
        </row>
        <row r="81">
          <cell r="A81">
            <v>3.12</v>
          </cell>
          <cell r="B81" t="str">
            <v>Suministro e instalación (Sobre puesto en pared )Tablero TDP2-2 - 3F- 5H - 208/120V  24 Circuitos. Espacio totalizador- puerta - llegada en bandeja portacable tipo escalera)- Incluye  marquillas identificación, M.O ,amarras.</v>
          </cell>
          <cell r="C81" t="str">
            <v>UND</v>
          </cell>
          <cell r="D81">
            <v>1</v>
          </cell>
          <cell r="E81">
            <v>430000</v>
          </cell>
          <cell r="F81">
            <v>430000</v>
          </cell>
          <cell r="G81">
            <v>5.0000000000000002E-5</v>
          </cell>
        </row>
        <row r="82">
          <cell r="A82">
            <v>3.13</v>
          </cell>
          <cell r="B82" t="str">
            <v>Suministro e instalación (Sobre puesto en pared )Tablero TDP3-1 - 3F- 5H - 208/120V  24 Circuitos. Espacio totalizador-  puerta - llegada en bandeja portacable tipo escalera)- Incluye  marquillas identificación, M.O ,amarras.</v>
          </cell>
          <cell r="C82" t="str">
            <v>UND</v>
          </cell>
          <cell r="D82">
            <v>1</v>
          </cell>
          <cell r="E82">
            <v>430000</v>
          </cell>
          <cell r="F82">
            <v>430000</v>
          </cell>
          <cell r="G82">
            <v>5.0000000000000002E-5</v>
          </cell>
        </row>
        <row r="83">
          <cell r="A83">
            <v>3.14</v>
          </cell>
          <cell r="B83" t="str">
            <v>Suministro e instalación (Sobre puesto en pared )Tablero TDP3-2 - 3F- 5H - 208/120V  24 Circuitos. Espacio totalizador-  puerta - llegada en bandeja portacable tipo escalera)- Incluye  marquillas identificación, M.O ,amarras.</v>
          </cell>
          <cell r="C83" t="str">
            <v>UND</v>
          </cell>
          <cell r="D83">
            <v>1</v>
          </cell>
          <cell r="E83">
            <v>430000</v>
          </cell>
          <cell r="F83">
            <v>430000</v>
          </cell>
          <cell r="G83">
            <v>5.0000000000000002E-5</v>
          </cell>
        </row>
        <row r="84">
          <cell r="A84">
            <v>3.15</v>
          </cell>
          <cell r="B84" t="str">
            <v>Suministro e instalación (Sobre puesto en pared )Tablero TDIE - 3F- 5H - 208/120V  24 Circuitos.   puerta - lllegada en tubo PVC 1-1/2" -  Incluye  marquillas identificación, M.O ,amarras.</v>
          </cell>
          <cell r="C84" t="str">
            <v>UND</v>
          </cell>
          <cell r="D84">
            <v>1</v>
          </cell>
          <cell r="E84">
            <v>430000</v>
          </cell>
          <cell r="F84">
            <v>430000</v>
          </cell>
          <cell r="G84">
            <v>5.0000000000000002E-5</v>
          </cell>
        </row>
        <row r="85">
          <cell r="A85">
            <v>3.16</v>
          </cell>
          <cell r="B85" t="str">
            <v>Suministro e instalación (Sobre puesto en pared )Tablero TDIP1-1 - 3F- 5H - 208/120V  18 Circuitos. Espacio totalizador-  puerta -llegada en bandeja portacable tipo escalera)- Incluye  marquillas identificación, M.O ,amarras.</v>
          </cell>
          <cell r="C85" t="str">
            <v>UND</v>
          </cell>
          <cell r="D85">
            <v>1</v>
          </cell>
          <cell r="E85">
            <v>400000</v>
          </cell>
          <cell r="F85">
            <v>400000</v>
          </cell>
          <cell r="G85">
            <v>4.0000000000000003E-5</v>
          </cell>
        </row>
        <row r="86">
          <cell r="A86">
            <v>3.17</v>
          </cell>
          <cell r="B86" t="str">
            <v>Suministro e instalación (Sobre puesto en pared )Tablero TDIP1-2 - 3F- 5H - 208/120V  18 Circuitos.  Espacio totalizador- puerta - llegada en bandeja portacable tipo escalera)- Incluye  marquillas identificación, M.O ,amarras.</v>
          </cell>
          <cell r="C86" t="str">
            <v>UND</v>
          </cell>
          <cell r="D86">
            <v>1</v>
          </cell>
          <cell r="E86">
            <v>400000</v>
          </cell>
          <cell r="F86">
            <v>400000</v>
          </cell>
          <cell r="G86">
            <v>4.0000000000000003E-5</v>
          </cell>
        </row>
        <row r="87">
          <cell r="A87">
            <v>3.18</v>
          </cell>
          <cell r="B87" t="str">
            <v>Suministro e instalación (Sobre puesto en pared )Tablero TDIP2-1 - 3F- 5H - 208/120V  12 Circuitos. Espacio totalizador- puerta  puerta - llegada en bandeja portacable tipo escalera)- Incluye  marquillas identificación, M.O ,amarras.</v>
          </cell>
          <cell r="C87" t="str">
            <v>UND</v>
          </cell>
          <cell r="D87">
            <v>1</v>
          </cell>
          <cell r="E87">
            <v>350000</v>
          </cell>
          <cell r="F87">
            <v>350000</v>
          </cell>
          <cell r="G87">
            <v>4.0000000000000003E-5</v>
          </cell>
        </row>
        <row r="88">
          <cell r="A88">
            <v>3.19</v>
          </cell>
          <cell r="B88" t="str">
            <v>Suministro e instalación (Sobre puesto en pared )Tablero TDIP2-2 - 3F- 5H - 208/120V  12 Circuitos.  Espacio totalizador-  puerta - llegada en bandeja portacable tipo escalera)- Incluye  marquillas identificación, M.O ,amarras.</v>
          </cell>
          <cell r="C88" t="str">
            <v>UND</v>
          </cell>
          <cell r="D88">
            <v>1</v>
          </cell>
          <cell r="E88">
            <v>350000</v>
          </cell>
          <cell r="F88">
            <v>350000</v>
          </cell>
          <cell r="G88">
            <v>4.0000000000000003E-5</v>
          </cell>
        </row>
        <row r="89">
          <cell r="A89">
            <v>3.2</v>
          </cell>
          <cell r="B89" t="str">
            <v>Suministro e instalación (Sobre puesto en pared )Tablero TDIP3-1 - 3F- 5H - 208/120V  12 Circuitos. Espacio totalizador-   puerta - llegada en bandeja portacable tipo escalera)- Incluye  marquillas identificación, M.O ,amarras.</v>
          </cell>
          <cell r="C89" t="str">
            <v>UND</v>
          </cell>
          <cell r="D89">
            <v>1</v>
          </cell>
          <cell r="E89">
            <v>350000</v>
          </cell>
          <cell r="F89">
            <v>350000</v>
          </cell>
          <cell r="G89">
            <v>4.0000000000000003E-5</v>
          </cell>
        </row>
        <row r="90">
          <cell r="A90">
            <v>3.21</v>
          </cell>
          <cell r="B90" t="str">
            <v>Suministro e instalación (Sobre puesto en pared )Tablero TDIP3-2 - 3F- 5H - 208/120V  12 Circuitos. Espacio totalizador-  puerta - llegada en bandeja portacable tipo escalera)- Incluye  marquillas identificación, M.O ,amarras.</v>
          </cell>
          <cell r="C90" t="str">
            <v>UND</v>
          </cell>
          <cell r="D90">
            <v>1</v>
          </cell>
          <cell r="E90">
            <v>350000</v>
          </cell>
          <cell r="F90">
            <v>350000</v>
          </cell>
          <cell r="G90">
            <v>4.0000000000000003E-5</v>
          </cell>
        </row>
        <row r="91">
          <cell r="A91">
            <v>3.22</v>
          </cell>
          <cell r="B91" t="str">
            <v>Suministro e instalación (Sobre puesto en pared )Tablero TDAAP3-1  - 3F- 5H - 208/120V  12 Circuitos.  Espacio totalizador- puerta - llegada en bandeja portacable tipo escalera)- Incluye  marquillas identificación, M.O ,amarras.</v>
          </cell>
          <cell r="C91" t="str">
            <v>UND</v>
          </cell>
          <cell r="D91">
            <v>1</v>
          </cell>
          <cell r="E91">
            <v>350000</v>
          </cell>
          <cell r="F91">
            <v>350000</v>
          </cell>
          <cell r="G91">
            <v>4.0000000000000003E-5</v>
          </cell>
        </row>
        <row r="92">
          <cell r="A92">
            <v>3.23</v>
          </cell>
          <cell r="B92" t="str">
            <v>Suministro e instalación (Sobre puesto en pared )Tablero TDAAP3-2  - 3F- 5H - 208/120V  12 Circuitos.   puerta - llegada en bandeja portacable tipo escalera)- Incluye  marquillas identificación, M.O ,amarras.</v>
          </cell>
          <cell r="C92" t="str">
            <v>UND</v>
          </cell>
          <cell r="D92">
            <v>1</v>
          </cell>
          <cell r="E92">
            <v>350000</v>
          </cell>
          <cell r="F92">
            <v>350000</v>
          </cell>
          <cell r="G92">
            <v>4.0000000000000003E-5</v>
          </cell>
        </row>
        <row r="93">
          <cell r="A93">
            <v>3.24</v>
          </cell>
          <cell r="B93" t="str">
            <v xml:space="preserve">Suministro e instalación (Sobre puesto en pared )Tablero TDR1-1 - 3F- 5H - 208/120V  12 Circuitos- Espacio totalizador-  con puerta - llegada y salida en tuberia PVC- Incluye  marquillas identificación, M.O - </v>
          </cell>
          <cell r="C93" t="str">
            <v>UND</v>
          </cell>
          <cell r="D93">
            <v>1</v>
          </cell>
          <cell r="E93">
            <v>350000</v>
          </cell>
          <cell r="F93">
            <v>350000</v>
          </cell>
          <cell r="G93">
            <v>4.0000000000000003E-5</v>
          </cell>
        </row>
        <row r="94">
          <cell r="A94">
            <v>3.25</v>
          </cell>
          <cell r="B94" t="str">
            <v xml:space="preserve">Suministro e instalación (Empotrado en pared )Tablero TDR1-2 - 3F- 5H - 208/120V  12Circuitos.- Espacio totalizador-con puerta - llegada y salida en tuberia PVC- Incluye  marquillas identificación, M.O - </v>
          </cell>
          <cell r="C94" t="str">
            <v>UND</v>
          </cell>
          <cell r="D94">
            <v>1</v>
          </cell>
          <cell r="E94">
            <v>350000</v>
          </cell>
          <cell r="F94">
            <v>350000</v>
          </cell>
          <cell r="G94">
            <v>4.0000000000000003E-5</v>
          </cell>
        </row>
        <row r="95">
          <cell r="A95">
            <v>3.26</v>
          </cell>
          <cell r="B95" t="str">
            <v xml:space="preserve">Suministro e instalación (Empotrado en pared )Tablero TDR2-1 - 3F- 5H - 208/120V  12Circuitos- Espacio totalizador - con puerta - llegada y salida en tuberia PVC- Incluye  marquillas identificación, M.O - </v>
          </cell>
          <cell r="C95" t="str">
            <v>UND</v>
          </cell>
          <cell r="D95">
            <v>1</v>
          </cell>
          <cell r="E95">
            <v>350000</v>
          </cell>
          <cell r="F95">
            <v>350000</v>
          </cell>
          <cell r="G95">
            <v>4.0000000000000003E-5</v>
          </cell>
        </row>
        <row r="96">
          <cell r="A96">
            <v>3.27</v>
          </cell>
          <cell r="B96" t="str">
            <v xml:space="preserve">Suministro e instalación (Empotrado en pared )Tablero TDR2-2 - 3F- 5H - 208/120V  12 Circuitos- Espacio totalizador- con puerta - llegada y salida en tuberia PVC- Incluye  marquillas identificación, M.O - </v>
          </cell>
          <cell r="C96" t="str">
            <v>UND</v>
          </cell>
          <cell r="D96">
            <v>1</v>
          </cell>
          <cell r="E96">
            <v>350000</v>
          </cell>
          <cell r="F96">
            <v>350000</v>
          </cell>
          <cell r="G96">
            <v>4.0000000000000003E-5</v>
          </cell>
        </row>
        <row r="97">
          <cell r="A97">
            <v>3.28</v>
          </cell>
          <cell r="B97" t="str">
            <v xml:space="preserve">Suministro e instalación (Empotrado en pared )Tablero TDRCCE-1 - 2F- 4H - 208/120V  12Circuitos- Espacio totalizador con puerta - llegada y salida en tuberia PVC- Incluye  marquillas identificación, M.O - </v>
          </cell>
          <cell r="C97" t="str">
            <v>UND</v>
          </cell>
          <cell r="D97">
            <v>1</v>
          </cell>
          <cell r="E97">
            <v>350000</v>
          </cell>
          <cell r="F97">
            <v>350000</v>
          </cell>
          <cell r="G97">
            <v>4.0000000000000003E-5</v>
          </cell>
        </row>
        <row r="98">
          <cell r="A98">
            <v>3.29</v>
          </cell>
          <cell r="B98" t="str">
            <v xml:space="preserve">Suministro e instalación (Empotrado en pared )Tablero TDRCCE-2 - 2F- 4H - 208/120V  12Circuitos.. con puerta - llegada y salida en tuberia PVC- Incluye  marquillas identificación, M.O - </v>
          </cell>
          <cell r="C98" t="str">
            <v>UND</v>
          </cell>
          <cell r="D98">
            <v>1</v>
          </cell>
          <cell r="E98">
            <v>350000</v>
          </cell>
          <cell r="F98">
            <v>350000</v>
          </cell>
          <cell r="G98">
            <v>4.0000000000000003E-5</v>
          </cell>
        </row>
        <row r="99">
          <cell r="A99">
            <v>3.3</v>
          </cell>
          <cell r="B99" t="str">
            <v xml:space="preserve">Suministro e instalación (Empotrado en pared )Tablero TDSUB - 3F- 5H - 208/120V 12 Circuitos.-  con puerta - llegada y salida en tuberia PVC- Incluye  marquillas identificación, M.O - </v>
          </cell>
          <cell r="C99" t="str">
            <v>UND</v>
          </cell>
          <cell r="D99">
            <v>1</v>
          </cell>
          <cell r="E99">
            <v>350000</v>
          </cell>
          <cell r="F99">
            <v>350000</v>
          </cell>
          <cell r="G99">
            <v>4.0000000000000003E-5</v>
          </cell>
        </row>
        <row r="100">
          <cell r="A100">
            <v>3.31</v>
          </cell>
          <cell r="B100" t="str">
            <v xml:space="preserve">Suministro e instalación (Empotrado en pared )Tablero TDMB- 3F- 5H - 208/120V 12 Circuitos.-  Espacio totalizador - con puerta - llegada y salida en tuberia PVC- Incluye  marquillas identificación, M.O - </v>
          </cell>
          <cell r="C100" t="str">
            <v>UND</v>
          </cell>
          <cell r="D100">
            <v>1</v>
          </cell>
          <cell r="E100">
            <v>350000</v>
          </cell>
          <cell r="F100">
            <v>350000</v>
          </cell>
          <cell r="G100">
            <v>4.0000000000000003E-5</v>
          </cell>
        </row>
        <row r="101">
          <cell r="A101">
            <v>3.32</v>
          </cell>
          <cell r="B101" t="str">
            <v xml:space="preserve">Suministro e instalación (Empotrado en pared )Tablero TDPE- 3F- 5H - 208/120V 12 Circuitos.-  Espacio totalizador - con puerta - llegada y salida en tuberia PVC- Incluye  marquillas identificación, M.O - </v>
          </cell>
          <cell r="C101" t="str">
            <v>UND</v>
          </cell>
          <cell r="D101">
            <v>1</v>
          </cell>
          <cell r="E101">
            <v>350000</v>
          </cell>
          <cell r="F101">
            <v>350000</v>
          </cell>
          <cell r="G101">
            <v>4.0000000000000003E-5</v>
          </cell>
        </row>
        <row r="102">
          <cell r="A102">
            <v>3.33</v>
          </cell>
          <cell r="B102" t="str">
            <v>Suministro e instalación (Sobre puesto en pared )Tablero TDK1 - 1F- 3H -120V 6 Circuitos.   puerta -llegada en tubo PVC - Incluye  marquillas identificación, M.O ,amarras.</v>
          </cell>
          <cell r="C102" t="str">
            <v>UND</v>
          </cell>
          <cell r="D102">
            <v>1</v>
          </cell>
          <cell r="E102">
            <v>100000</v>
          </cell>
          <cell r="F102">
            <v>100000</v>
          </cell>
          <cell r="G102">
            <v>1.0000000000000001E-5</v>
          </cell>
        </row>
        <row r="103">
          <cell r="A103">
            <v>3.34</v>
          </cell>
          <cell r="B103" t="str">
            <v>Suministro e instalación (Sobre puesto en pared )Tablero TDK2 - 1F- 3H -120V 6 Circuitos.   puerta -llegada en tubo PVC - Incluye  marquillas identificación, M.O ,amarras.</v>
          </cell>
          <cell r="C103" t="str">
            <v>UND</v>
          </cell>
          <cell r="D103">
            <v>1</v>
          </cell>
          <cell r="E103">
            <v>100000</v>
          </cell>
          <cell r="F103">
            <v>100000</v>
          </cell>
          <cell r="G103">
            <v>1.0000000000000001E-5</v>
          </cell>
        </row>
        <row r="104">
          <cell r="A104">
            <v>3.35</v>
          </cell>
          <cell r="B104" t="str">
            <v>Suministro e instalación (Sobre puesto en pared )Tablero TDK3 - 1F- 3H -120V 6 Circuitos.   puerta -llegada en tubo PVC - Incluye  marquillas identificación, M.O ,amarras.</v>
          </cell>
          <cell r="C104" t="str">
            <v>UND</v>
          </cell>
          <cell r="D104">
            <v>1</v>
          </cell>
          <cell r="E104">
            <v>100000</v>
          </cell>
          <cell r="F104">
            <v>100000</v>
          </cell>
          <cell r="G104">
            <v>1.0000000000000001E-5</v>
          </cell>
        </row>
        <row r="105">
          <cell r="A105">
            <v>3.36</v>
          </cell>
          <cell r="B105" t="str">
            <v xml:space="preserve">Suministro e instalación (Empotrado en pared )Tablero  TDRPE - 1F- 3H - 208/120V  6 Circuitos. con puerta - llegada y salida en tuberia PVC- Incluye  marquillas identificación, M.O - </v>
          </cell>
          <cell r="C105" t="str">
            <v>UND</v>
          </cell>
          <cell r="D105">
            <v>1</v>
          </cell>
          <cell r="E105">
            <v>100000</v>
          </cell>
          <cell r="F105">
            <v>100000</v>
          </cell>
          <cell r="G105">
            <v>1.0000000000000001E-5</v>
          </cell>
        </row>
        <row r="106">
          <cell r="A106">
            <v>3.37</v>
          </cell>
          <cell r="B106" t="str">
            <v xml:space="preserve">Suministro e instalacion de interruptor termomagnetico 1x15, 1x20A </v>
          </cell>
          <cell r="C106" t="str">
            <v>UND</v>
          </cell>
          <cell r="D106">
            <v>310</v>
          </cell>
          <cell r="E106">
            <v>26500</v>
          </cell>
          <cell r="F106">
            <v>8215000</v>
          </cell>
          <cell r="G106">
            <v>8.8000000000000003E-4</v>
          </cell>
        </row>
        <row r="107">
          <cell r="A107">
            <v>3.38</v>
          </cell>
          <cell r="B107" t="str">
            <v xml:space="preserve">Suministro e instalacion de interruptor termomagnetico 2 x 15 A </v>
          </cell>
          <cell r="C107" t="str">
            <v>UND</v>
          </cell>
          <cell r="D107">
            <v>29</v>
          </cell>
          <cell r="E107">
            <v>28500</v>
          </cell>
          <cell r="F107">
            <v>826500</v>
          </cell>
          <cell r="G107">
            <v>9.0000000000000006E-5</v>
          </cell>
        </row>
        <row r="108">
          <cell r="A108">
            <v>3.39</v>
          </cell>
          <cell r="B108" t="str">
            <v xml:space="preserve">Suministro e instalacion de interruptor termomagnetico 3 x 15 A </v>
          </cell>
          <cell r="C108" t="str">
            <v>UND</v>
          </cell>
          <cell r="D108">
            <v>5</v>
          </cell>
          <cell r="E108">
            <v>61500</v>
          </cell>
          <cell r="F108">
            <v>307500</v>
          </cell>
          <cell r="G108">
            <v>3.0000000000000001E-5</v>
          </cell>
        </row>
        <row r="109">
          <cell r="A109">
            <v>3.4</v>
          </cell>
          <cell r="B109" t="str">
            <v xml:space="preserve">Suministro e instalacion de interruptor termomagnetico 3x20 , 3x30 A </v>
          </cell>
          <cell r="C109" t="str">
            <v>UND</v>
          </cell>
          <cell r="D109">
            <v>10</v>
          </cell>
          <cell r="E109">
            <v>68500</v>
          </cell>
          <cell r="F109">
            <v>685000</v>
          </cell>
          <cell r="G109">
            <v>6.9999999999999994E-5</v>
          </cell>
        </row>
        <row r="110">
          <cell r="A110">
            <v>3.41</v>
          </cell>
          <cell r="B110" t="str">
            <v>Suministro e instalacion de interruptor termomagnetico en caja moldeada 3 x 15 A   - incluye cable y bornas de ponchar electroplateadas para conexión dentro del tablero</v>
          </cell>
          <cell r="C110" t="str">
            <v>UND</v>
          </cell>
          <cell r="D110">
            <v>8</v>
          </cell>
          <cell r="E110">
            <v>137000</v>
          </cell>
          <cell r="F110">
            <v>1096000</v>
          </cell>
          <cell r="G110">
            <v>1.2E-4</v>
          </cell>
        </row>
        <row r="111">
          <cell r="A111">
            <v>3.42</v>
          </cell>
          <cell r="B111" t="str">
            <v>Suministro e instalacion de interruptor termomagnetico en caja moldeada 3 x 20  A   - incluye cable y bornas de ponchar electroplateadas para conexión dentro del tablero</v>
          </cell>
          <cell r="C111" t="str">
            <v>UND</v>
          </cell>
          <cell r="D111">
            <v>2</v>
          </cell>
          <cell r="E111">
            <v>137000</v>
          </cell>
          <cell r="F111">
            <v>274000</v>
          </cell>
          <cell r="G111">
            <v>3.0000000000000001E-5</v>
          </cell>
        </row>
        <row r="112">
          <cell r="A112">
            <v>3.43</v>
          </cell>
          <cell r="B112" t="str">
            <v>Suministro e instalacion de interruptor termomagnetico en caja moldeada 3 x 30  A   - incluye cable y bornas de ponchar electroplateadas para conexión dentro del tablero</v>
          </cell>
          <cell r="C112" t="str">
            <v>UND</v>
          </cell>
          <cell r="D112">
            <v>4</v>
          </cell>
          <cell r="E112">
            <v>137000</v>
          </cell>
          <cell r="F112">
            <v>548000</v>
          </cell>
          <cell r="G112">
            <v>6.0000000000000002E-5</v>
          </cell>
        </row>
        <row r="113">
          <cell r="A113">
            <v>3.44</v>
          </cell>
          <cell r="B113" t="str">
            <v>Suministro e instalación de interruptor termo magnético en caja moldeada 3 x 40 A   - incluye cable y bornas de ponchar electro plateadas para conexión dentro del tablero</v>
          </cell>
          <cell r="C113" t="str">
            <v>UND</v>
          </cell>
          <cell r="D113">
            <v>4</v>
          </cell>
          <cell r="E113">
            <v>137000</v>
          </cell>
          <cell r="F113">
            <v>548000</v>
          </cell>
          <cell r="G113">
            <v>6.0000000000000002E-5</v>
          </cell>
        </row>
        <row r="114">
          <cell r="A114">
            <v>3.45</v>
          </cell>
          <cell r="B114" t="str">
            <v>Suministro e instalacion de interruptor termomagnetico en caja moldeada 3 x 50  A   - incluye cable y bornas de ponchar electroplateadas para conexión dentro del tablero</v>
          </cell>
          <cell r="C114" t="str">
            <v>UND</v>
          </cell>
          <cell r="D114">
            <v>1</v>
          </cell>
          <cell r="E114">
            <v>137000</v>
          </cell>
          <cell r="F114">
            <v>137000</v>
          </cell>
          <cell r="G114">
            <v>1.0000000000000001E-5</v>
          </cell>
        </row>
        <row r="115">
          <cell r="A115">
            <v>3.46</v>
          </cell>
          <cell r="B115" t="str">
            <v>Suministro e instalación de interruptor termo magnético en caja moldeada 3 x 60 A   - incluye cable y bornas de ponchar electro plateadas para conexión dentro del tablero</v>
          </cell>
          <cell r="C115" t="str">
            <v>UND</v>
          </cell>
          <cell r="D115">
            <v>8</v>
          </cell>
          <cell r="E115">
            <v>137000</v>
          </cell>
          <cell r="F115">
            <v>1096000</v>
          </cell>
          <cell r="G115">
            <v>1.2E-4</v>
          </cell>
        </row>
        <row r="116">
          <cell r="A116">
            <v>3.47</v>
          </cell>
          <cell r="B116" t="str">
            <v>Suministro e instalacion de bandeja portacable tipo escalera metalica en lamina cold roled (pintada con pintura electrostatica) con tapa de 30cm  soporte para bandeja de 30 cm en riel  tipo chanel con estrias y varilla roscada- anclaje con chazos de expansion  metalicos para cielo en cuarto de tableros en cada piso para llegada y salida de los edificios 1 y 2</v>
          </cell>
          <cell r="C116" t="str">
            <v>ML</v>
          </cell>
          <cell r="D116">
            <v>20</v>
          </cell>
          <cell r="E116">
            <v>148333.33333333334</v>
          </cell>
          <cell r="F116">
            <v>2966666.666666667</v>
          </cell>
          <cell r="G116">
            <v>3.2000000000000003E-4</v>
          </cell>
        </row>
        <row r="117">
          <cell r="A117">
            <v>3.48</v>
          </cell>
          <cell r="B117" t="str">
            <v>Curvas interior vertical para bandeja portacable tipo escalera metalica en lamina cold roled (pintada con pintura electrostatica) con  tapa de 30 cm en techo cuarto  de tableros de los edificios 1 y 2</v>
          </cell>
          <cell r="C117" t="str">
            <v>UND</v>
          </cell>
          <cell r="D117">
            <v>34</v>
          </cell>
          <cell r="E117">
            <v>189000</v>
          </cell>
          <cell r="F117">
            <v>6426000</v>
          </cell>
          <cell r="G117">
            <v>6.8999999999999997E-4</v>
          </cell>
        </row>
        <row r="118">
          <cell r="A118">
            <v>3.49</v>
          </cell>
          <cell r="B118" t="str">
            <v>Sumnistro e instalacion de bandeja portacable tipo escalera metalica en lamina cold roled (pintada con pintura electrostatica) sin  tapa de 40 cm, soportado en riel liso tipo chanel y varilla roscada- anclaje con chazos de expansion  metalicos instalada en buitron para acometidas a los tableros en los pisos edificios 1 y 2</v>
          </cell>
          <cell r="C118" t="str">
            <v>UND</v>
          </cell>
          <cell r="D118">
            <v>5</v>
          </cell>
          <cell r="E118">
            <v>139666.66666666669</v>
          </cell>
          <cell r="F118">
            <v>698333.33333333349</v>
          </cell>
          <cell r="G118">
            <v>8.0000000000000007E-5</v>
          </cell>
        </row>
        <row r="119">
          <cell r="A119">
            <v>3.5</v>
          </cell>
          <cell r="B119" t="str">
            <v>Curvas horizonta para bandeja portacable tipo escalera metalica en lamina cold roled (pintada con pintura electrostatica) con  tapa de 30 cm en techo cuarto  de tableros de los edificios 1 y 2 y salida a buitron</v>
          </cell>
          <cell r="C119" t="str">
            <v>UND</v>
          </cell>
          <cell r="D119">
            <v>6</v>
          </cell>
          <cell r="E119">
            <v>224000</v>
          </cell>
          <cell r="F119">
            <v>1344000</v>
          </cell>
          <cell r="G119">
            <v>1.3999999999999999E-4</v>
          </cell>
        </row>
        <row r="120">
          <cell r="A120">
            <v>0</v>
          </cell>
          <cell r="B120">
            <v>0</v>
          </cell>
          <cell r="C120">
            <v>0</v>
          </cell>
          <cell r="D120">
            <v>0</v>
          </cell>
          <cell r="E120">
            <v>0</v>
          </cell>
          <cell r="F120">
            <v>48488000</v>
          </cell>
          <cell r="G120">
            <v>5.2500000000000021E-3</v>
          </cell>
        </row>
        <row r="121">
          <cell r="A121" t="str">
            <v>4</v>
          </cell>
          <cell r="B121" t="str">
            <v>ALUMBRADO Y TOMACORRIENTES</v>
          </cell>
          <cell r="C121">
            <v>0</v>
          </cell>
          <cell r="D121">
            <v>0</v>
          </cell>
          <cell r="E121">
            <v>0</v>
          </cell>
          <cell r="F121">
            <v>0</v>
          </cell>
          <cell r="G121">
            <v>0</v>
          </cell>
        </row>
        <row r="122">
          <cell r="A122">
            <v>4.01</v>
          </cell>
          <cell r="B122" t="str">
            <v>Salida lampara fluorescente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2" t="str">
            <v>UND</v>
          </cell>
          <cell r="D122">
            <v>122</v>
          </cell>
          <cell r="E122">
            <v>64080</v>
          </cell>
          <cell r="F122">
            <v>7817760</v>
          </cell>
          <cell r="G122">
            <v>8.4000000000000003E-4</v>
          </cell>
        </row>
        <row r="123">
          <cell r="A123">
            <v>4.0199999999999996</v>
          </cell>
          <cell r="B123" t="str">
            <v>Salida para BALASTO EMERGENCIA en  lampara fluorescente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3" t="str">
            <v>UND</v>
          </cell>
          <cell r="D123">
            <v>116</v>
          </cell>
          <cell r="E123">
            <v>64080</v>
          </cell>
          <cell r="F123">
            <v>7433280</v>
          </cell>
          <cell r="G123">
            <v>8.0000000000000004E-4</v>
          </cell>
        </row>
        <row r="124">
          <cell r="A124">
            <v>4.03</v>
          </cell>
          <cell r="B124" t="str">
            <v>Salida bala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4" t="str">
            <v>UND</v>
          </cell>
          <cell r="D124">
            <v>409</v>
          </cell>
          <cell r="E124">
            <v>64080</v>
          </cell>
          <cell r="F124">
            <v>26208720</v>
          </cell>
          <cell r="G124">
            <v>2.82E-3</v>
          </cell>
        </row>
        <row r="125">
          <cell r="A125">
            <v>4.04</v>
          </cell>
          <cell r="B125" t="str">
            <v>Salida lampara EMERGENCIA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5" t="str">
            <v>UND</v>
          </cell>
          <cell r="D125">
            <v>68</v>
          </cell>
          <cell r="E125">
            <v>64080</v>
          </cell>
          <cell r="F125">
            <v>4357440</v>
          </cell>
          <cell r="G125">
            <v>4.6999999999999999E-4</v>
          </cell>
        </row>
        <row r="126">
          <cell r="A126">
            <v>4.05</v>
          </cell>
          <cell r="B126" t="str">
            <v>Salida   aplique "salida de  emergencia"-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6" t="str">
            <v>UND</v>
          </cell>
          <cell r="D126">
            <v>6</v>
          </cell>
          <cell r="E126">
            <v>64080</v>
          </cell>
          <cell r="F126">
            <v>384480</v>
          </cell>
          <cell r="G126">
            <v>4.0000000000000003E-5</v>
          </cell>
        </row>
        <row r="127">
          <cell r="A127">
            <v>4.0599999999999996</v>
          </cell>
          <cell r="B127" t="str">
            <v>Salida Interruptor SENCILLO  -Incluye interruptor con punto a tierra, , tubo conduit PVC 1/2" (o 3/4" o 1" cuando se requiera) con accesorios , cajas PVC  octogonales (cajas 2x4  y 4x 4 con suplemento cuando se requiera), Conductores en Cable  #12 Cu THHN (utilizar color negro para retornos)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7" t="str">
            <v>UND</v>
          </cell>
          <cell r="D127">
            <v>102</v>
          </cell>
          <cell r="E127">
            <v>56964</v>
          </cell>
          <cell r="F127">
            <v>5810328</v>
          </cell>
          <cell r="G127">
            <v>6.2E-4</v>
          </cell>
        </row>
        <row r="128">
          <cell r="A128">
            <v>4.07</v>
          </cell>
          <cell r="B128" t="str">
            <v>Salida Interruptor DOBLE  - Incluye interruptor con punto a tierra, , tubo conduit PVC 1/2" (o 3/4" o 1" cuando se requiera) con accesorios , cajas PVC  octogonales (cajas 2x4  y 4x 4 con suplemento cuando se requiera), Conductores en Cable  #12 Cu THHN (utilizar color negro para retornos)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8" t="str">
            <v>UND</v>
          </cell>
          <cell r="D128">
            <v>56</v>
          </cell>
          <cell r="E128">
            <v>65064</v>
          </cell>
          <cell r="F128">
            <v>3643584</v>
          </cell>
          <cell r="G128">
            <v>3.8999999999999999E-4</v>
          </cell>
        </row>
        <row r="129">
          <cell r="A129">
            <v>4.08</v>
          </cell>
          <cell r="B129" t="str">
            <v>Salida Interruptor CONMUTABLE SENCILLO  -Incluye interruptor con punto a tierra, tubo conduit PVC 1/2" (o 3/4" o 1" cuando se requiera) con accesorios , cajas PVC  octogonales (cajas 2x4  y 4x 4 con suplemento cuando se requiera), Conductores en Cable  #12 Cu THHN -  (utilizar color negro para retornos)-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9" t="str">
            <v>UND</v>
          </cell>
          <cell r="D129">
            <v>12</v>
          </cell>
          <cell r="E129">
            <v>72464</v>
          </cell>
          <cell r="F129">
            <v>869568</v>
          </cell>
          <cell r="G129">
            <v>9.0000000000000006E-5</v>
          </cell>
        </row>
        <row r="130">
          <cell r="A130">
            <v>4.09</v>
          </cell>
          <cell r="B130" t="str">
            <v>Salida tomacorriente doble polo a tierra circuito REGULADO EN MURO -  MARCA LEVITON con conexión a tierra aislada del chasis y grado Hospital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Mano de obra donde sea necesario de: regata, entubado, resane, cableado, aparateado, aseo.</v>
          </cell>
          <cell r="C130" t="str">
            <v>UND</v>
          </cell>
          <cell r="D130">
            <v>115</v>
          </cell>
          <cell r="E130">
            <v>70414</v>
          </cell>
          <cell r="F130">
            <v>8097610</v>
          </cell>
          <cell r="G130">
            <v>8.7000000000000001E-4</v>
          </cell>
        </row>
        <row r="131">
          <cell r="A131">
            <v>4.0999999999999996</v>
          </cell>
          <cell r="B131" t="str">
            <v>Salida tomacorriente doble polo a tierra circuito REGULADO EN MUEBLE -  MARCA LEVITON con conexión a tierra aislada del chasis y grado Hospital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 Conexion entre salida en pared y mueble en cable encauchetado 3 x 12 awg y clavija 3H LEVITON  Mano de obra donde sea necesario de: regata, entubado, resane, cableado, aparateado, aseo.</v>
          </cell>
          <cell r="C131" t="str">
            <v>UND</v>
          </cell>
          <cell r="D131">
            <v>288</v>
          </cell>
          <cell r="E131">
            <v>85364</v>
          </cell>
          <cell r="F131">
            <v>24584832</v>
          </cell>
          <cell r="G131">
            <v>2.64E-3</v>
          </cell>
        </row>
        <row r="132">
          <cell r="A132">
            <v>4.1100000000000003</v>
          </cell>
          <cell r="B132" t="str">
            <v>Salida tomacorriente doble polo a tierra circuito NORMAL -  MARCA LEVITON con conexión a tierra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Mano de obra donde sea necesario de: regata, entubado, resane, cableado, aparateado, aseo.</v>
          </cell>
          <cell r="C132" t="str">
            <v>UND</v>
          </cell>
          <cell r="D132">
            <v>372</v>
          </cell>
          <cell r="E132">
            <v>67054</v>
          </cell>
          <cell r="F132">
            <v>24944088</v>
          </cell>
          <cell r="G132">
            <v>2.6800000000000001E-3</v>
          </cell>
        </row>
        <row r="133">
          <cell r="A133">
            <v>4.12</v>
          </cell>
          <cell r="B133" t="str">
            <v>Salida tomacorriente TRIFILAR( 208 V- 2F + T) circuito NORMAL  -  MARCA LEVITON con conexión a tierra   - incluye tubo conduit PVC 1"  con accesorios , cajas metalicas  4x 4 con suplemento cuando se requiera,  marquillas identificacion del circuito, Conductores en Cable  #12  Cu THHN - -- empalmes conectores de resorte tipo Scotchlok- incluye cajas de empalme en cielo cuando se requiera - para AA SALONES  Mano de obra donde sea necesario de: regata, entubado, resane, cableado, aparateado, aseo.</v>
          </cell>
          <cell r="C133" t="str">
            <v>UND</v>
          </cell>
          <cell r="D133">
            <v>22</v>
          </cell>
          <cell r="E133">
            <v>221094</v>
          </cell>
          <cell r="F133">
            <v>4864068</v>
          </cell>
          <cell r="G133">
            <v>5.1999999999999995E-4</v>
          </cell>
        </row>
        <row r="134">
          <cell r="A134">
            <v>4.13</v>
          </cell>
          <cell r="B134" t="str">
            <v>Suministro e instalación lampara fluorecente tipo IT 100AQ SPH 1X4 / 2T83241 (32 X 2)-ILUMINACIONES TECNICAS</v>
          </cell>
          <cell r="C134" t="str">
            <v>UND</v>
          </cell>
          <cell r="D134">
            <v>38</v>
          </cell>
          <cell r="E134">
            <v>118500</v>
          </cell>
          <cell r="F134">
            <v>4503000</v>
          </cell>
          <cell r="G134">
            <v>4.8000000000000001E-4</v>
          </cell>
        </row>
        <row r="135">
          <cell r="A135">
            <v>4.1399999999999997</v>
          </cell>
          <cell r="B135" t="str">
            <v>Suministro e instalación lampara fluorecente tipo LFS IM TB 1X4 / 2T83241 (32X2) ILUMINACIONES TECNICAS</v>
          </cell>
          <cell r="C135" t="str">
            <v>UND</v>
          </cell>
          <cell r="D135">
            <v>54</v>
          </cell>
          <cell r="E135">
            <v>116500</v>
          </cell>
          <cell r="F135">
            <v>6291000</v>
          </cell>
          <cell r="G135">
            <v>6.8000000000000005E-4</v>
          </cell>
        </row>
        <row r="136">
          <cell r="A136">
            <v>4.1500000000000004</v>
          </cell>
          <cell r="B136" t="str">
            <v>Suministro e instalación lampara fluorecente tipo LFS IM TB 1X8 / 2x2T83241 (32X4) ILUMINACIONES TECNICAS</v>
          </cell>
          <cell r="C136" t="str">
            <v>UND</v>
          </cell>
          <cell r="D136">
            <v>150</v>
          </cell>
          <cell r="E136">
            <v>153500</v>
          </cell>
          <cell r="F136">
            <v>23025000</v>
          </cell>
          <cell r="G136">
            <v>2.48E-3</v>
          </cell>
        </row>
        <row r="137">
          <cell r="A137">
            <v>4.16</v>
          </cell>
          <cell r="B137" t="str">
            <v>Suministro e instalación lampara fluorecente tipo LFS IM TB 1X4 / 2T83241 (32X2) con BALASTO DE EMERGENCIA - ILUMINACIONES TECNICAS</v>
          </cell>
          <cell r="C137" t="str">
            <v>UND</v>
          </cell>
          <cell r="D137">
            <v>96</v>
          </cell>
          <cell r="E137">
            <v>311500</v>
          </cell>
          <cell r="F137">
            <v>29904000</v>
          </cell>
          <cell r="G137">
            <v>3.2200000000000002E-3</v>
          </cell>
        </row>
        <row r="138">
          <cell r="A138">
            <v>4.17</v>
          </cell>
          <cell r="B138" t="str">
            <v>Suministro e instalación luminaria (Cilindro) ITD 960 / 2T42641 (26X2) ILUMINACIONES TECNICAS</v>
          </cell>
          <cell r="C138" t="str">
            <v>UND</v>
          </cell>
          <cell r="D138">
            <v>208</v>
          </cell>
          <cell r="E138">
            <v>47700</v>
          </cell>
          <cell r="F138">
            <v>9921600</v>
          </cell>
          <cell r="G138">
            <v>1.07E-3</v>
          </cell>
        </row>
        <row r="139">
          <cell r="A139">
            <v>4.18</v>
          </cell>
          <cell r="B139" t="str">
            <v>Suministro luminaria (Bala) ITD 49 7w Master Led 120 v (7X1) ILUMINACIONES TECNICAS</v>
          </cell>
          <cell r="C139" t="str">
            <v>UND</v>
          </cell>
          <cell r="D139">
            <v>84</v>
          </cell>
          <cell r="E139">
            <v>95500</v>
          </cell>
          <cell r="F139">
            <v>8022000</v>
          </cell>
          <cell r="G139">
            <v>8.5999999999999998E-4</v>
          </cell>
        </row>
        <row r="140">
          <cell r="A140">
            <v>4.1900000000000004</v>
          </cell>
          <cell r="B140" t="str">
            <v>Suministro e instalación luminaria CORAL 2T524w +2BIAX 24w (24X4) ILUMINACIONES TECNICAS</v>
          </cell>
          <cell r="C140" t="str">
            <v>UND</v>
          </cell>
          <cell r="D140">
            <v>91</v>
          </cell>
          <cell r="E140">
            <v>311500</v>
          </cell>
          <cell r="F140">
            <v>28346500</v>
          </cell>
          <cell r="G140">
            <v>3.0500000000000002E-3</v>
          </cell>
        </row>
        <row r="141">
          <cell r="A141">
            <v>4.2</v>
          </cell>
          <cell r="B141" t="str">
            <v>Suministro e instalación luminaria (Bala piso) IT D6 / Master Led 4w 120 v (4x1) ILUMINACIONES TECNICAS</v>
          </cell>
          <cell r="C141" t="str">
            <v>UND</v>
          </cell>
          <cell r="D141">
            <v>26</v>
          </cell>
          <cell r="E141">
            <v>31500</v>
          </cell>
          <cell r="F141">
            <v>819000</v>
          </cell>
          <cell r="G141">
            <v>9.0000000000000006E-5</v>
          </cell>
        </row>
        <row r="142">
          <cell r="A142">
            <v>4.21</v>
          </cell>
          <cell r="B142" t="str">
            <v>Suministro e instalación letrero luminoso "salida de emergencia" COLOR VERDE - bateria recargable</v>
          </cell>
          <cell r="C142" t="str">
            <v>UND</v>
          </cell>
          <cell r="D142">
            <v>24</v>
          </cell>
          <cell r="E142">
            <v>151500</v>
          </cell>
          <cell r="F142">
            <v>3636000</v>
          </cell>
          <cell r="G142">
            <v>3.8999999999999999E-4</v>
          </cell>
        </row>
        <row r="143">
          <cell r="A143">
            <v>4.22</v>
          </cell>
          <cell r="B143" t="str">
            <v>Suministro e instalación  lampara de emergencia aplique IT950EXL  ILUMINACIONES TECNICAS</v>
          </cell>
          <cell r="C143" t="str">
            <v>UND</v>
          </cell>
          <cell r="D143">
            <v>24</v>
          </cell>
          <cell r="E143">
            <v>161500</v>
          </cell>
          <cell r="F143">
            <v>3876000</v>
          </cell>
          <cell r="G143">
            <v>4.2000000000000002E-4</v>
          </cell>
        </row>
        <row r="144">
          <cell r="A144">
            <v>0</v>
          </cell>
          <cell r="B144">
            <v>0</v>
          </cell>
          <cell r="C144">
            <v>0</v>
          </cell>
          <cell r="D144">
            <v>0</v>
          </cell>
          <cell r="E144">
            <v>0</v>
          </cell>
          <cell r="F144">
            <v>237359858</v>
          </cell>
          <cell r="G144">
            <v>2.5520000000000004E-2</v>
          </cell>
        </row>
        <row r="145">
          <cell r="A145" t="str">
            <v>5</v>
          </cell>
          <cell r="B145" t="str">
            <v>SISTEMA DE PROTECCION DESCARGAS ATMOSFERICAS Y MALLA A TIERRA</v>
          </cell>
          <cell r="C145">
            <v>0</v>
          </cell>
          <cell r="D145">
            <v>0</v>
          </cell>
          <cell r="E145">
            <v>0</v>
          </cell>
          <cell r="F145">
            <v>0</v>
          </cell>
          <cell r="G145">
            <v>0</v>
          </cell>
        </row>
        <row r="146">
          <cell r="A146">
            <v>5.01</v>
          </cell>
          <cell r="B146" t="str">
            <v>Para edificios 1-2  incluye 4 Puntas captadora de aluminio tipo franklin 2mx16mm, 16 Puntas captadora de aluminio tipo franklin 1mx16mm, 20 Platinas  sobre cubierta metalica para base de punta captadora, 300 metros de alambrón de aluminio No 8, 600 mteros de cable de cobre 1/0 DD, 200 unidades para soporte sobre cubierta metalica para alambron, 60 unidades para soporte sobre columnas para alambron, 60 unidades de grapa doble ala ( Sujecion tubo IMC 1"),  8 unidades de grapa bimetalica, 12 unidades ducto PVC 1" X 3m, 12 unidades de ducto IMC 1" X 3m,  8 unidades varilla de Cu de 5/8" x 2,4m,  8 unidades resgistro 30x30x30cm, 8 unidaddesde soldadura exotermica con tratamiento de terreno para conexión de bajantes a la varilla de coble,  2 Montaje e instalacion sistema de proteccion de desacargas atmosfericas según planos x edificio,  instalación de 600 metros de  cable de Cu DD # 1/0 para SPT del apantallamiento- enterrado sin tuberia a 30-50 cm de profundidad, 11 unidades de soldadura exotermica  para conexión de cable del SPT  adicionales colas</v>
          </cell>
          <cell r="C146" t="str">
            <v>UND</v>
          </cell>
          <cell r="D146">
            <v>1</v>
          </cell>
          <cell r="E146">
            <v>43288000</v>
          </cell>
          <cell r="F146">
            <v>43288000</v>
          </cell>
          <cell r="G146">
            <v>4.6499999999999996E-3</v>
          </cell>
        </row>
        <row r="147">
          <cell r="A147">
            <v>5.0199999999999996</v>
          </cell>
          <cell r="B147" t="str">
            <v>Suministro y construcción de sistema de puesta a tierra: malla de 4x4m, 9 varillas Cu-Cu, conductor No.2/0 Cu desnudo - uniones soldadas(soldadura exotermica). Incluye canalización en tubo pvc de 1" con cable de cobre desnudo 2/0 para conectar el SPT con la barra de tierras del tablero general ( 20  mts) y con el transformador (20 mts)</v>
          </cell>
          <cell r="C147" t="str">
            <v>UND</v>
          </cell>
          <cell r="D147">
            <v>1</v>
          </cell>
          <cell r="E147">
            <v>4210000</v>
          </cell>
          <cell r="F147">
            <v>4210000</v>
          </cell>
          <cell r="G147">
            <v>4.4999999999999999E-4</v>
          </cell>
        </row>
        <row r="148">
          <cell r="A148">
            <v>0</v>
          </cell>
          <cell r="B148">
            <v>0</v>
          </cell>
          <cell r="C148">
            <v>0</v>
          </cell>
          <cell r="D148">
            <v>0</v>
          </cell>
          <cell r="E148">
            <v>0</v>
          </cell>
          <cell r="F148">
            <v>47498000</v>
          </cell>
          <cell r="G148">
            <v>5.0999999999999995E-3</v>
          </cell>
        </row>
        <row r="149">
          <cell r="A149" t="str">
            <v>6</v>
          </cell>
          <cell r="B149" t="str">
            <v>SISTEMA BOMBAS CONTRA INCENDIO</v>
          </cell>
          <cell r="C149">
            <v>0</v>
          </cell>
          <cell r="D149">
            <v>0</v>
          </cell>
          <cell r="E149">
            <v>0</v>
          </cell>
          <cell r="F149">
            <v>0</v>
          </cell>
          <cell r="G149">
            <v>0</v>
          </cell>
        </row>
        <row r="150">
          <cell r="A150">
            <v>6.01</v>
          </cell>
          <cell r="B150" t="str">
            <v>Alimentador  3 Fases 208 V para bomba contraincendio en cable Cu - 3 # 8 awg-THHN + 1#10 awg-THHN en tubo metalico EMT de 1" desde tablero en cuarto de bombas - Con caja de paso metalica de 15 x 15 cm- soporte  en riel chanel con chazo metalico y abrazadera doble ala 1"</v>
          </cell>
          <cell r="C150" t="str">
            <v>ML</v>
          </cell>
          <cell r="D150">
            <v>12</v>
          </cell>
          <cell r="E150">
            <v>34765</v>
          </cell>
          <cell r="F150">
            <v>417180</v>
          </cell>
          <cell r="G150">
            <v>4.0000000000000003E-5</v>
          </cell>
        </row>
        <row r="151">
          <cell r="A151">
            <v>6.02</v>
          </cell>
          <cell r="B151" t="str">
            <v>Suministro e instalación (Empotrado en pared )Tablero para BOMBA #1 - metalico 40 x40 cm  con totalizador 3 x 20 A caja moldeada- para recibir acometida desde subestacion</v>
          </cell>
          <cell r="C151" t="str">
            <v>UND</v>
          </cell>
          <cell r="D151">
            <v>1</v>
          </cell>
          <cell r="E151">
            <v>392000</v>
          </cell>
          <cell r="F151">
            <v>392000</v>
          </cell>
          <cell r="G151">
            <v>4.0000000000000003E-5</v>
          </cell>
        </row>
        <row r="152">
          <cell r="A152">
            <v>6.03</v>
          </cell>
          <cell r="B152" t="str">
            <v>Suministro e instalación (Empotrado en pared )Tablero para BOMBA #2 - metalico 40 x40 cm  con totalizador 3 x 20 A caja moldeada- para recibir acometida desde subestacion</v>
          </cell>
          <cell r="C152" t="str">
            <v>UND</v>
          </cell>
          <cell r="D152">
            <v>1</v>
          </cell>
          <cell r="E152">
            <v>392000</v>
          </cell>
          <cell r="F152">
            <v>392000</v>
          </cell>
          <cell r="G152">
            <v>4.0000000000000003E-5</v>
          </cell>
        </row>
        <row r="153">
          <cell r="A153">
            <v>6.04</v>
          </cell>
          <cell r="B153" t="str">
            <v>Alimentador a MOTOBOMBA # 2 -  7,5 HP- Desde tablero TG-SUBESTACION en Cable    3 # 6 Cu.THHN  + 1# 8 Cu THHN. EN TUBO PVC   por canalizacion subterranea ( no incluye canalizacion) -  incluye cable , M.O, marquillas identificación, amarras plasticas,</v>
          </cell>
          <cell r="C153" t="str">
            <v>ML</v>
          </cell>
          <cell r="D153">
            <v>120</v>
          </cell>
          <cell r="E153">
            <v>22410</v>
          </cell>
          <cell r="F153">
            <v>2689200</v>
          </cell>
          <cell r="G153">
            <v>2.9E-4</v>
          </cell>
        </row>
        <row r="154">
          <cell r="A154">
            <v>6.05</v>
          </cell>
          <cell r="B154" t="str">
            <v>Alimentador a MOTOBOMBA # 1 -  20 HP- Desde tablero TG-SUBESTACION en Cable    6 # 2/0 Cu.THHN  + 1# 2 Cu THHN. EN TUBO PVC   por canalizacion subterranea ( no incluye canalizacion) -  incluye cable , M.O, marquillas identificación, amarras plasticas,</v>
          </cell>
          <cell r="C154" t="str">
            <v>ML</v>
          </cell>
          <cell r="D154">
            <v>485</v>
          </cell>
          <cell r="E154">
            <v>161151.23711340208</v>
          </cell>
          <cell r="F154">
            <v>78158350.000000015</v>
          </cell>
          <cell r="G154">
            <v>8.3999999999999995E-3</v>
          </cell>
        </row>
        <row r="155">
          <cell r="A155">
            <v>6.06</v>
          </cell>
          <cell r="B155" t="str">
            <v xml:space="preserve">Canalización en tubería PVC  2 ø 1" incluye terminal tipo campana en ambos extremos - excavación, relleno compactado  </v>
          </cell>
          <cell r="C155" t="str">
            <v>ML</v>
          </cell>
          <cell r="D155">
            <v>100</v>
          </cell>
          <cell r="E155">
            <v>19370</v>
          </cell>
          <cell r="F155">
            <v>1937000</v>
          </cell>
          <cell r="G155">
            <v>2.1000000000000001E-4</v>
          </cell>
        </row>
        <row r="156">
          <cell r="A156">
            <v>6.07</v>
          </cell>
          <cell r="B156" t="str">
            <v xml:space="preserve">Canalización en tubería PVC 2 ø 2"  incluye terminal tipo campana en ambos extremos - excavación, relleno compactado   </v>
          </cell>
          <cell r="C156" t="str">
            <v>ML</v>
          </cell>
          <cell r="D156">
            <v>465</v>
          </cell>
          <cell r="E156">
            <v>30370</v>
          </cell>
          <cell r="F156">
            <v>14122050</v>
          </cell>
          <cell r="G156">
            <v>1.5200000000000001E-3</v>
          </cell>
        </row>
        <row r="157">
          <cell r="A157">
            <v>6.08</v>
          </cell>
          <cell r="B157" t="str">
            <v>Caja de concreto reforzado con tapa y marco metálico tipo "caja de paso  tipo A" Norma EPSA - largo 120 cm- ancho 130 cm- profundidad 143 cm - 2 tapas</v>
          </cell>
          <cell r="C157" t="str">
            <v>UND</v>
          </cell>
          <cell r="D157">
            <v>18</v>
          </cell>
          <cell r="E157">
            <v>1000000</v>
          </cell>
          <cell r="F157">
            <v>18000000</v>
          </cell>
          <cell r="G157">
            <v>1.9400000000000001E-3</v>
          </cell>
        </row>
        <row r="158">
          <cell r="A158">
            <v>0</v>
          </cell>
          <cell r="B158">
            <v>0</v>
          </cell>
          <cell r="C158">
            <v>0</v>
          </cell>
          <cell r="D158">
            <v>0</v>
          </cell>
          <cell r="E158">
            <v>0</v>
          </cell>
          <cell r="F158">
            <v>116107780.00000001</v>
          </cell>
          <cell r="G158">
            <v>1.2480000000000002E-2</v>
          </cell>
        </row>
        <row r="159">
          <cell r="A159" t="str">
            <v>7</v>
          </cell>
          <cell r="B159" t="str">
            <v>ILUMINACION  PERIMETRAL</v>
          </cell>
          <cell r="C159">
            <v>0</v>
          </cell>
          <cell r="D159">
            <v>0</v>
          </cell>
          <cell r="E159">
            <v>0</v>
          </cell>
          <cell r="F159">
            <v>0</v>
          </cell>
          <cell r="G159">
            <v>0</v>
          </cell>
        </row>
        <row r="160">
          <cell r="A160">
            <v>7.01</v>
          </cell>
          <cell r="B160" t="str">
            <v>Suministro e instalacion de poste de concreto de 9 x 510</v>
          </cell>
          <cell r="C160" t="str">
            <v>UND</v>
          </cell>
          <cell r="D160">
            <v>24</v>
          </cell>
          <cell r="E160">
            <v>545000</v>
          </cell>
          <cell r="F160">
            <v>13080000</v>
          </cell>
          <cell r="G160">
            <v>1.41E-3</v>
          </cell>
        </row>
        <row r="161">
          <cell r="A161">
            <v>7.02</v>
          </cell>
          <cell r="B161" t="str">
            <v>Cableado red secundaria para alumbrado publico   208 v( 2F+T) en cable trenzado Al 3x # 2</v>
          </cell>
          <cell r="C161" t="str">
            <v>ML</v>
          </cell>
          <cell r="D161">
            <v>850</v>
          </cell>
          <cell r="E161">
            <v>7000</v>
          </cell>
          <cell r="F161">
            <v>5950000</v>
          </cell>
          <cell r="G161">
            <v>6.4000000000000005E-4</v>
          </cell>
        </row>
        <row r="162">
          <cell r="A162">
            <v>7.03</v>
          </cell>
          <cell r="B162" t="str">
            <v>Suministro e instalación de luminaria alumbrado publico con brazo 150  wt NA con foto celda</v>
          </cell>
          <cell r="C162" t="str">
            <v>UND</v>
          </cell>
          <cell r="D162">
            <v>24</v>
          </cell>
          <cell r="E162">
            <v>392000</v>
          </cell>
          <cell r="F162">
            <v>9408000</v>
          </cell>
          <cell r="G162">
            <v>1.01E-3</v>
          </cell>
        </row>
        <row r="163">
          <cell r="A163">
            <v>7.04</v>
          </cell>
          <cell r="B163" t="str">
            <v>Construccion caja de paso en concreto de 60 x 60 x 60 cm  con tapa y marco metalico</v>
          </cell>
          <cell r="C163" t="str">
            <v>UND</v>
          </cell>
          <cell r="D163">
            <v>8</v>
          </cell>
          <cell r="E163">
            <v>400000</v>
          </cell>
          <cell r="F163">
            <v>3200000</v>
          </cell>
          <cell r="G163">
            <v>3.4000000000000002E-4</v>
          </cell>
        </row>
        <row r="164">
          <cell r="A164">
            <v>7.05</v>
          </cell>
          <cell r="B164" t="str">
            <v>CONSTRUCCIÓN DE CONJUNTO RED BAJA TENSIÓN CON PERCHA TRENZADA CORRIDO (BT01)</v>
          </cell>
          <cell r="C164" t="str">
            <v>UND</v>
          </cell>
          <cell r="D164">
            <v>12</v>
          </cell>
          <cell r="E164">
            <v>156200</v>
          </cell>
          <cell r="F164">
            <v>1874400</v>
          </cell>
          <cell r="G164">
            <v>2.0000000000000001E-4</v>
          </cell>
        </row>
        <row r="165">
          <cell r="A165">
            <v>7.06</v>
          </cell>
          <cell r="B165" t="str">
            <v>CONSTRUCCIÓN DE CONJUNTO RED BAJA TENSIÓN CON PERCHA TRENZADA RETENCIÓN (BT02)</v>
          </cell>
          <cell r="C165" t="str">
            <v>UND</v>
          </cell>
          <cell r="D165">
            <v>9</v>
          </cell>
          <cell r="E165">
            <v>239550</v>
          </cell>
          <cell r="F165">
            <v>2155950</v>
          </cell>
          <cell r="G165">
            <v>2.3000000000000001E-4</v>
          </cell>
        </row>
        <row r="166">
          <cell r="A166">
            <v>7.07</v>
          </cell>
          <cell r="B166" t="str">
            <v>CONSTRUCCIÓN DE CONJUNTO RED BAJA TENSIÓN CON PERCHA TRENZADA TERMINAL (BT03)</v>
          </cell>
          <cell r="C166" t="str">
            <v>UND</v>
          </cell>
          <cell r="D166">
            <v>4</v>
          </cell>
          <cell r="E166">
            <v>195150</v>
          </cell>
          <cell r="F166">
            <v>780600</v>
          </cell>
          <cell r="G166">
            <v>8.0000000000000007E-5</v>
          </cell>
        </row>
        <row r="167">
          <cell r="A167">
            <v>7.08</v>
          </cell>
          <cell r="B167" t="str">
            <v>CONSTRUCCIÓN DE CONJUNTO  DE PUESTA A TIERRA BT (PTBT22)</v>
          </cell>
          <cell r="C167" t="str">
            <v>UND</v>
          </cell>
          <cell r="D167">
            <v>4</v>
          </cell>
          <cell r="E167">
            <v>424000</v>
          </cell>
          <cell r="F167">
            <v>1696000</v>
          </cell>
          <cell r="G167">
            <v>1.8000000000000001E-4</v>
          </cell>
        </row>
        <row r="168">
          <cell r="A168">
            <v>7.09</v>
          </cell>
          <cell r="B168" t="str">
            <v>CONSTRUCCIÓN DE CONJUNTO RETENIDA TIPO GUITARRA A TIERRA BAJA TENSIÓN (RTG1)</v>
          </cell>
          <cell r="C168" t="str">
            <v>UND</v>
          </cell>
          <cell r="D168">
            <v>13</v>
          </cell>
          <cell r="E168">
            <v>421500</v>
          </cell>
          <cell r="F168">
            <v>5479500</v>
          </cell>
          <cell r="G168">
            <v>5.9000000000000003E-4</v>
          </cell>
        </row>
        <row r="169">
          <cell r="A169">
            <v>0</v>
          </cell>
          <cell r="B169">
            <v>0</v>
          </cell>
          <cell r="C169">
            <v>0</v>
          </cell>
          <cell r="D169">
            <v>0</v>
          </cell>
          <cell r="E169">
            <v>0</v>
          </cell>
          <cell r="F169">
            <v>43624450</v>
          </cell>
          <cell r="G169">
            <v>4.6800000000000001E-3</v>
          </cell>
        </row>
        <row r="170">
          <cell r="A170" t="str">
            <v>8</v>
          </cell>
          <cell r="B170" t="str">
            <v>ILUMINACION  SENDERO PEATONAL</v>
          </cell>
          <cell r="C170">
            <v>0</v>
          </cell>
          <cell r="D170">
            <v>0</v>
          </cell>
          <cell r="E170">
            <v>0</v>
          </cell>
          <cell r="F170">
            <v>0</v>
          </cell>
          <cell r="G170">
            <v>0</v>
          </cell>
        </row>
        <row r="171">
          <cell r="A171">
            <v>8.01</v>
          </cell>
          <cell r="B171" t="str">
            <v>Suministro e instalacion de luminaria en poste de 4 metros (metálico galvanizado 2")  NA 70 W - 208</v>
          </cell>
          <cell r="C171" t="str">
            <v>UND</v>
          </cell>
          <cell r="D171">
            <v>25</v>
          </cell>
          <cell r="E171">
            <v>350000</v>
          </cell>
          <cell r="F171">
            <v>8750000</v>
          </cell>
          <cell r="G171">
            <v>9.3999999999999997E-4</v>
          </cell>
        </row>
        <row r="172">
          <cell r="A172">
            <v>8.02</v>
          </cell>
          <cell r="B172" t="str">
            <v>Canalizacion subterranea en tubo PVC  1"  " entre tablero TG  Y  tableros de distribucion de edificios con  cajas de paso en concreto para acometidas de distribucion</v>
          </cell>
          <cell r="C172" t="str">
            <v>ML</v>
          </cell>
          <cell r="D172">
            <v>180</v>
          </cell>
          <cell r="E172">
            <v>5020</v>
          </cell>
          <cell r="F172">
            <v>903600</v>
          </cell>
          <cell r="G172">
            <v>1E-4</v>
          </cell>
        </row>
        <row r="173">
          <cell r="A173">
            <v>8.0299999999999994</v>
          </cell>
          <cell r="B173" t="str">
            <v>Construccion caja de paso en concreto de 60 x 60 x 60 cm  con tapa y marco metalico</v>
          </cell>
          <cell r="C173" t="str">
            <v>UND</v>
          </cell>
          <cell r="D173">
            <v>25</v>
          </cell>
          <cell r="E173">
            <v>400000</v>
          </cell>
          <cell r="F173">
            <v>10000000</v>
          </cell>
          <cell r="G173">
            <v>1.08E-3</v>
          </cell>
        </row>
        <row r="174">
          <cell r="A174">
            <v>8.0399999999999991</v>
          </cell>
          <cell r="B174" t="str">
            <v>Cableado salidas 208 v para poste metalico en 2#8 + 1 #12 cu THHN</v>
          </cell>
          <cell r="C174" t="str">
            <v>ML</v>
          </cell>
          <cell r="D174">
            <v>530</v>
          </cell>
          <cell r="E174">
            <v>12510</v>
          </cell>
          <cell r="F174">
            <v>6630300</v>
          </cell>
          <cell r="G174">
            <v>7.1000000000000002E-4</v>
          </cell>
        </row>
        <row r="175">
          <cell r="A175">
            <v>0</v>
          </cell>
          <cell r="B175">
            <v>0</v>
          </cell>
          <cell r="C175">
            <v>0</v>
          </cell>
          <cell r="D175">
            <v>0</v>
          </cell>
          <cell r="E175">
            <v>0</v>
          </cell>
          <cell r="F175">
            <v>26283900</v>
          </cell>
          <cell r="G175">
            <v>2.8300000000000001E-3</v>
          </cell>
        </row>
        <row r="176">
          <cell r="A176" t="str">
            <v>9</v>
          </cell>
          <cell r="B176" t="str">
            <v>ILUMINACION  PARQUEADEROS</v>
          </cell>
          <cell r="C176">
            <v>0</v>
          </cell>
          <cell r="D176">
            <v>0</v>
          </cell>
          <cell r="E176">
            <v>0</v>
          </cell>
          <cell r="F176">
            <v>0</v>
          </cell>
          <cell r="G176">
            <v>0</v>
          </cell>
        </row>
        <row r="177">
          <cell r="A177">
            <v>9.01</v>
          </cell>
          <cell r="B177" t="str">
            <v>Suministro e instalacion de Mastil  metalico 16 metros - incluye construccion de base en concreto con pernos de sujecion</v>
          </cell>
          <cell r="C177" t="str">
            <v>UND</v>
          </cell>
          <cell r="D177">
            <v>2</v>
          </cell>
          <cell r="E177">
            <v>4000000</v>
          </cell>
          <cell r="F177">
            <v>8000000</v>
          </cell>
          <cell r="G177">
            <v>8.5999999999999998E-4</v>
          </cell>
        </row>
        <row r="178">
          <cell r="A178">
            <v>9.02</v>
          </cell>
          <cell r="B178" t="str">
            <v>Canalizacion subterranea en tubo PVC  3/4"  " con  cajas de paso en concreto para acometidas de distribucion</v>
          </cell>
          <cell r="C178" t="str">
            <v>ML</v>
          </cell>
          <cell r="D178">
            <v>160</v>
          </cell>
          <cell r="E178">
            <v>4090</v>
          </cell>
          <cell r="F178">
            <v>654400</v>
          </cell>
          <cell r="G178">
            <v>6.9999999999999994E-5</v>
          </cell>
        </row>
        <row r="179">
          <cell r="A179">
            <v>9.0299999999999994</v>
          </cell>
          <cell r="B179" t="str">
            <v>Construccion caja de paso en concreto de 100 x 100 x 60 cm  con tapa y marco metalico</v>
          </cell>
          <cell r="C179" t="str">
            <v>UND</v>
          </cell>
          <cell r="D179">
            <v>8</v>
          </cell>
          <cell r="E179">
            <v>700000</v>
          </cell>
          <cell r="F179">
            <v>5600000</v>
          </cell>
          <cell r="G179">
            <v>5.9999999999999995E-4</v>
          </cell>
        </row>
        <row r="180">
          <cell r="A180">
            <v>9.0399999999999991</v>
          </cell>
          <cell r="B180" t="str">
            <v>Acometida para alimentacion de reflectores en cable de Cu - 2 x  # 6 AWG-THHN +  1 x  # 8 AWG-THHN  por canalizacion en tubo PVC 3/4"</v>
          </cell>
          <cell r="C180" t="str">
            <v>ML</v>
          </cell>
          <cell r="D180">
            <v>200</v>
          </cell>
          <cell r="E180">
            <v>15810</v>
          </cell>
          <cell r="F180">
            <v>3162000</v>
          </cell>
          <cell r="G180">
            <v>3.4000000000000002E-4</v>
          </cell>
        </row>
        <row r="181">
          <cell r="A181">
            <v>9.0500000000000007</v>
          </cell>
          <cell r="B181" t="str">
            <v>Suministro e instalación de reflector MH 1000 W - 208 V con bombillo</v>
          </cell>
          <cell r="C181" t="str">
            <v>UND</v>
          </cell>
          <cell r="D181">
            <v>7</v>
          </cell>
          <cell r="E181">
            <v>869800</v>
          </cell>
          <cell r="F181">
            <v>6088600</v>
          </cell>
          <cell r="G181">
            <v>6.4999999999999997E-4</v>
          </cell>
        </row>
        <row r="182">
          <cell r="A182">
            <v>0</v>
          </cell>
          <cell r="B182">
            <v>0</v>
          </cell>
          <cell r="C182">
            <v>0</v>
          </cell>
          <cell r="D182">
            <v>0</v>
          </cell>
          <cell r="E182">
            <v>0</v>
          </cell>
          <cell r="F182">
            <v>23505000</v>
          </cell>
          <cell r="G182">
            <v>2.5199999999999997E-3</v>
          </cell>
        </row>
        <row r="183">
          <cell r="A183" t="str">
            <v>10</v>
          </cell>
          <cell r="B183" t="str">
            <v>ILUMINACION  ÁREA ALREDEDOR DE LOS 3 KIOSKOS</v>
          </cell>
          <cell r="C183">
            <v>0</v>
          </cell>
          <cell r="D183">
            <v>0</v>
          </cell>
          <cell r="E183">
            <v>0</v>
          </cell>
          <cell r="F183">
            <v>0</v>
          </cell>
          <cell r="G183">
            <v>0</v>
          </cell>
        </row>
        <row r="184">
          <cell r="A184">
            <v>10.01</v>
          </cell>
          <cell r="B184" t="str">
            <v>Suministro e instalación de poste de concreto de 9 x 510</v>
          </cell>
          <cell r="C184" t="str">
            <v>UND</v>
          </cell>
          <cell r="D184">
            <v>1</v>
          </cell>
          <cell r="E184">
            <v>450000</v>
          </cell>
          <cell r="F184">
            <v>450000</v>
          </cell>
          <cell r="G184">
            <v>5.0000000000000002E-5</v>
          </cell>
        </row>
        <row r="185">
          <cell r="A185">
            <v>10.02</v>
          </cell>
          <cell r="B185" t="str">
            <v>Canalización subterránea en tubo PVC  3/4"  " con  cajas de paso en concreto para acometidas de distribución</v>
          </cell>
          <cell r="C185" t="str">
            <v>ML</v>
          </cell>
          <cell r="D185">
            <v>220</v>
          </cell>
          <cell r="E185">
            <v>10090</v>
          </cell>
          <cell r="F185">
            <v>2219800</v>
          </cell>
          <cell r="G185">
            <v>2.4000000000000001E-4</v>
          </cell>
        </row>
        <row r="186">
          <cell r="A186">
            <v>10.029999999999999</v>
          </cell>
          <cell r="B186" t="str">
            <v>Construcción caja de paso en concreto de 60 x 60 x 60 cm  con tapa y marco metálico</v>
          </cell>
          <cell r="C186" t="str">
            <v>UND</v>
          </cell>
          <cell r="D186">
            <v>4</v>
          </cell>
          <cell r="E186">
            <v>400000</v>
          </cell>
          <cell r="F186">
            <v>1600000</v>
          </cell>
          <cell r="G186">
            <v>1.7000000000000001E-4</v>
          </cell>
        </row>
        <row r="187">
          <cell r="A187">
            <v>10.039999999999999</v>
          </cell>
          <cell r="B187" t="str">
            <v>Acometida para alimentación de reflectores en cable de Cu - 2 x  # 6 AWG-THHN +  1 x  # 8 AWG-THHN  por canalización en tubo PVC 3/4"</v>
          </cell>
          <cell r="C187" t="str">
            <v>ML</v>
          </cell>
          <cell r="D187">
            <v>120</v>
          </cell>
          <cell r="E187">
            <v>15810</v>
          </cell>
          <cell r="F187">
            <v>1897200</v>
          </cell>
          <cell r="G187">
            <v>2.0000000000000001E-4</v>
          </cell>
        </row>
        <row r="188">
          <cell r="A188">
            <v>10.050000000000001</v>
          </cell>
          <cell r="B188" t="str">
            <v>Suministro e instalación luminaria alumbrado publico con brazo 150  watt NA con foto celda</v>
          </cell>
          <cell r="C188" t="str">
            <v>UND</v>
          </cell>
          <cell r="D188">
            <v>3</v>
          </cell>
          <cell r="E188">
            <v>965900</v>
          </cell>
          <cell r="F188">
            <v>2897700</v>
          </cell>
          <cell r="G188">
            <v>3.1E-4</v>
          </cell>
        </row>
        <row r="189">
          <cell r="A189">
            <v>0</v>
          </cell>
          <cell r="B189">
            <v>0</v>
          </cell>
          <cell r="C189">
            <v>0</v>
          </cell>
          <cell r="D189">
            <v>0</v>
          </cell>
          <cell r="E189">
            <v>0</v>
          </cell>
          <cell r="F189">
            <v>9064700</v>
          </cell>
          <cell r="G189">
            <v>9.6999999999999994E-4</v>
          </cell>
        </row>
        <row r="190">
          <cell r="A190" t="str">
            <v>11</v>
          </cell>
          <cell r="B190" t="str">
            <v>RED DE MEDIA TENSION</v>
          </cell>
          <cell r="C190">
            <v>0</v>
          </cell>
          <cell r="D190">
            <v>0</v>
          </cell>
          <cell r="E190">
            <v>0</v>
          </cell>
          <cell r="F190">
            <v>0</v>
          </cell>
          <cell r="G190">
            <v>0</v>
          </cell>
        </row>
        <row r="191">
          <cell r="A191">
            <v>11.01</v>
          </cell>
          <cell r="B191" t="str">
            <v>UNIDAD CONSTRUCTIVA TSN211P</v>
          </cell>
          <cell r="C191" t="str">
            <v>UND</v>
          </cell>
          <cell r="D191">
            <v>5</v>
          </cell>
          <cell r="E191">
            <v>520000</v>
          </cell>
          <cell r="F191">
            <v>2600000</v>
          </cell>
          <cell r="G191">
            <v>2.7999999999999998E-4</v>
          </cell>
        </row>
        <row r="192">
          <cell r="A192">
            <v>11.02</v>
          </cell>
          <cell r="B192" t="str">
            <v>UNIDAD CONSTRUCTIVA TSN212P</v>
          </cell>
          <cell r="C192" t="str">
            <v>UND</v>
          </cell>
          <cell r="D192">
            <v>1</v>
          </cell>
          <cell r="E192">
            <v>1050256</v>
          </cell>
          <cell r="F192">
            <v>1050256</v>
          </cell>
          <cell r="G192">
            <v>1.1E-4</v>
          </cell>
        </row>
        <row r="193">
          <cell r="A193">
            <v>11.03</v>
          </cell>
          <cell r="B193" t="str">
            <v>UNIDAD CONSTRUCTIVA TSN213PC</v>
          </cell>
          <cell r="C193" t="str">
            <v>UND</v>
          </cell>
          <cell r="D193">
            <v>2</v>
          </cell>
          <cell r="E193">
            <v>960402</v>
          </cell>
          <cell r="F193">
            <v>1920804</v>
          </cell>
          <cell r="G193">
            <v>2.1000000000000001E-4</v>
          </cell>
        </row>
        <row r="194">
          <cell r="A194">
            <v>11.04</v>
          </cell>
          <cell r="B194" t="str">
            <v>UNIDAD CONSTRUCTIVA TSN215C</v>
          </cell>
          <cell r="C194" t="str">
            <v>UND</v>
          </cell>
          <cell r="D194">
            <v>4</v>
          </cell>
          <cell r="E194">
            <v>1208384</v>
          </cell>
          <cell r="F194">
            <v>4833536</v>
          </cell>
          <cell r="G194">
            <v>5.1999999999999995E-4</v>
          </cell>
        </row>
        <row r="195">
          <cell r="A195">
            <v>11.05</v>
          </cell>
          <cell r="B195" t="str">
            <v>UNIDAD CONSTRUCTIVA DPS-3F</v>
          </cell>
          <cell r="C195" t="str">
            <v>UND</v>
          </cell>
          <cell r="D195">
            <v>1</v>
          </cell>
          <cell r="E195">
            <v>385500</v>
          </cell>
          <cell r="F195">
            <v>385500</v>
          </cell>
          <cell r="G195">
            <v>4.0000000000000003E-5</v>
          </cell>
        </row>
        <row r="196">
          <cell r="A196">
            <v>11.06</v>
          </cell>
          <cell r="B196" t="str">
            <v>UNIDAD CONSTRUCTIVA CON12/510</v>
          </cell>
          <cell r="C196" t="str">
            <v>UND</v>
          </cell>
          <cell r="D196">
            <v>10</v>
          </cell>
          <cell r="E196">
            <v>1278000</v>
          </cell>
          <cell r="F196">
            <v>12780000</v>
          </cell>
          <cell r="G196">
            <v>1.3699999999999999E-3</v>
          </cell>
        </row>
        <row r="197">
          <cell r="A197">
            <v>11.07</v>
          </cell>
          <cell r="B197" t="str">
            <v>UNIDAD CONSTRUCTIVA INSC1/0-3F</v>
          </cell>
          <cell r="C197" t="str">
            <v>ML</v>
          </cell>
          <cell r="D197">
            <v>586</v>
          </cell>
          <cell r="E197">
            <v>11100</v>
          </cell>
          <cell r="F197">
            <v>6504600</v>
          </cell>
          <cell r="G197">
            <v>6.9999999999999999E-4</v>
          </cell>
        </row>
        <row r="198">
          <cell r="A198">
            <v>11.08</v>
          </cell>
          <cell r="B198" t="str">
            <v>INSTALACIÓN DE CABLE ECOLÓGICO 1/0 TRIFASICO X M</v>
          </cell>
          <cell r="C198" t="str">
            <v>ML</v>
          </cell>
          <cell r="D198">
            <v>137</v>
          </cell>
          <cell r="E198">
            <v>37000</v>
          </cell>
          <cell r="F198">
            <v>5069000</v>
          </cell>
          <cell r="G198">
            <v>5.5000000000000003E-4</v>
          </cell>
        </row>
        <row r="199">
          <cell r="A199">
            <v>11.09</v>
          </cell>
          <cell r="B199" t="str">
            <v>UNIDAD CONSTRUCTIVA RTD2</v>
          </cell>
          <cell r="C199" t="str">
            <v>UND</v>
          </cell>
          <cell r="D199">
            <v>8</v>
          </cell>
          <cell r="E199">
            <v>406500</v>
          </cell>
          <cell r="F199">
            <v>3252000</v>
          </cell>
          <cell r="G199">
            <v>3.5E-4</v>
          </cell>
        </row>
        <row r="200">
          <cell r="A200">
            <v>11.1</v>
          </cell>
          <cell r="B200" t="str">
            <v>UNIDAD CONSTRUCTIVA CORTAC</v>
          </cell>
          <cell r="C200" t="str">
            <v>UND</v>
          </cell>
          <cell r="D200">
            <v>1</v>
          </cell>
          <cell r="E200">
            <v>711500</v>
          </cell>
          <cell r="F200">
            <v>711500</v>
          </cell>
          <cell r="G200">
            <v>8.0000000000000007E-5</v>
          </cell>
        </row>
        <row r="201">
          <cell r="A201">
            <v>11.11</v>
          </cell>
          <cell r="B201" t="str">
            <v>UNIDAD CONSTRUCTIVA CIMENT</v>
          </cell>
          <cell r="C201" t="str">
            <v>M3</v>
          </cell>
          <cell r="D201">
            <v>5.45</v>
          </cell>
          <cell r="E201">
            <v>634600</v>
          </cell>
          <cell r="F201">
            <v>3458570</v>
          </cell>
          <cell r="G201">
            <v>3.6999999999999999E-4</v>
          </cell>
        </row>
        <row r="202">
          <cell r="A202">
            <v>11.12</v>
          </cell>
          <cell r="B202" t="str">
            <v xml:space="preserve">Posteadura de media tensión -  parada, aplomada vestida </v>
          </cell>
          <cell r="C202" t="str">
            <v>UND</v>
          </cell>
          <cell r="D202">
            <v>13</v>
          </cell>
          <cell r="E202">
            <v>1027500</v>
          </cell>
          <cell r="F202">
            <v>13357500</v>
          </cell>
          <cell r="G202">
            <v>1.4400000000000001E-3</v>
          </cell>
        </row>
        <row r="203">
          <cell r="A203">
            <v>0</v>
          </cell>
          <cell r="B203">
            <v>0</v>
          </cell>
          <cell r="C203">
            <v>0</v>
          </cell>
          <cell r="D203">
            <v>0</v>
          </cell>
          <cell r="E203">
            <v>0</v>
          </cell>
          <cell r="F203">
            <v>55923266</v>
          </cell>
          <cell r="G203">
            <v>6.0200000000000002E-3</v>
          </cell>
        </row>
        <row r="204">
          <cell r="A204" t="str">
            <v>12</v>
          </cell>
          <cell r="B204" t="str">
            <v>PLANTA DE EMERGENCIA</v>
          </cell>
          <cell r="C204">
            <v>0</v>
          </cell>
          <cell r="D204">
            <v>0</v>
          </cell>
          <cell r="E204">
            <v>0</v>
          </cell>
          <cell r="F204">
            <v>0</v>
          </cell>
          <cell r="G204">
            <v>0</v>
          </cell>
        </row>
        <row r="205">
          <cell r="A205">
            <v>12.01</v>
          </cell>
          <cell r="B205" t="str">
            <v>Suministro, instalación y puesta en marcha de planta de emergencia de 150 kVA - 3F + N-   123 v / 214 v -  INCLUYE totalizador 3 x 500 A regulable, con cabina isonorizada de fábrica - sistema de espape de gases, con bateria y cargador de bateria</v>
          </cell>
          <cell r="C205" t="str">
            <v>UND</v>
          </cell>
          <cell r="D205">
            <v>1</v>
          </cell>
          <cell r="E205">
            <v>80445000</v>
          </cell>
          <cell r="F205">
            <v>80445000</v>
          </cell>
          <cell r="G205">
            <v>8.6499999999999997E-3</v>
          </cell>
        </row>
        <row r="206">
          <cell r="A206">
            <v>12.02</v>
          </cell>
          <cell r="B206" t="str">
            <v>Construcción acometida de conexión entre transferencia automática y planta de emergencia por cárcamo de 3 X 3#2/0 CU-THHN + 3 #2/0 + 1#2/0 CU -DD INCLUYE BORNAS EN Cu electro plateado de ponchar para conexión</v>
          </cell>
          <cell r="C206" t="str">
            <v>ML</v>
          </cell>
          <cell r="D206">
            <v>20</v>
          </cell>
          <cell r="E206">
            <v>324668</v>
          </cell>
          <cell r="F206">
            <v>6493360</v>
          </cell>
          <cell r="G206">
            <v>6.9999999999999999E-4</v>
          </cell>
        </row>
        <row r="207">
          <cell r="A207">
            <v>0</v>
          </cell>
          <cell r="B207">
            <v>0</v>
          </cell>
          <cell r="C207">
            <v>0</v>
          </cell>
          <cell r="D207">
            <v>0</v>
          </cell>
          <cell r="E207">
            <v>0</v>
          </cell>
          <cell r="F207">
            <v>86938360</v>
          </cell>
          <cell r="G207">
            <v>9.3499999999999989E-3</v>
          </cell>
        </row>
        <row r="208">
          <cell r="A208" t="str">
            <v>13</v>
          </cell>
          <cell r="B208" t="str">
            <v>SISTEMA UPS PARA TOMAS REGULADOS SALAS DE COMPUTO</v>
          </cell>
          <cell r="C208">
            <v>0</v>
          </cell>
          <cell r="D208">
            <v>0</v>
          </cell>
          <cell r="E208">
            <v>0</v>
          </cell>
          <cell r="F208">
            <v>0</v>
          </cell>
          <cell r="G208">
            <v>0</v>
          </cell>
        </row>
        <row r="209">
          <cell r="A209">
            <v>13.01</v>
          </cell>
          <cell r="B209" t="str">
            <v>Suministro, puesta en servicio e  instalación (acometida a cero mts) UPS 45  KVA 3F -5H  208/120 V</v>
          </cell>
          <cell r="C209" t="str">
            <v>UND</v>
          </cell>
          <cell r="D209">
            <v>2</v>
          </cell>
          <cell r="E209">
            <v>70625000</v>
          </cell>
          <cell r="F209">
            <v>141250000</v>
          </cell>
          <cell r="G209">
            <v>1.519E-2</v>
          </cell>
        </row>
        <row r="210">
          <cell r="A210">
            <v>0</v>
          </cell>
          <cell r="B210">
            <v>0</v>
          </cell>
          <cell r="C210">
            <v>0</v>
          </cell>
          <cell r="D210">
            <v>0</v>
          </cell>
          <cell r="E210">
            <v>0</v>
          </cell>
          <cell r="F210">
            <v>141250000</v>
          </cell>
          <cell r="G210">
            <v>1.519E-2</v>
          </cell>
        </row>
        <row r="211">
          <cell r="A211">
            <v>0</v>
          </cell>
          <cell r="B211">
            <v>0</v>
          </cell>
          <cell r="C211">
            <v>0</v>
          </cell>
          <cell r="D211">
            <v>0</v>
          </cell>
          <cell r="E211">
            <v>0</v>
          </cell>
          <cell r="F211">
            <v>0</v>
          </cell>
          <cell r="G211">
            <v>0</v>
          </cell>
        </row>
        <row r="212">
          <cell r="A212">
            <v>0</v>
          </cell>
          <cell r="B212" t="str">
            <v>COSTO DIRECTO</v>
          </cell>
          <cell r="C212">
            <v>0</v>
          </cell>
          <cell r="D212">
            <v>0</v>
          </cell>
          <cell r="E212">
            <v>0</v>
          </cell>
          <cell r="F212">
            <v>1258122353</v>
          </cell>
          <cell r="G212">
            <v>0</v>
          </cell>
        </row>
      </sheetData>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ONOGRAMA FLUJO FINANCIERO"/>
      <sheetName val="DATOS MGA"/>
      <sheetName val="1.PRESUPUESTO GNRAL"/>
      <sheetName val="PRESUPUESTO PROYECTO"/>
      <sheetName val="PRESUPUESTO OFICIAL"/>
      <sheetName val="2.PRESUPUESTO OBRA CIVIL"/>
      <sheetName val="2.1.BASICOS"/>
      <sheetName val="2.2.APU OBRA"/>
      <sheetName val="2.3.CANT.OBRA"/>
      <sheetName val="2.4.CANT.ACERO"/>
      <sheetName val="2.5.CANT.EST. METALICA"/>
      <sheetName val="3.PRESUP. ELECTRICO"/>
      <sheetName val="3.1.APU ELECTRICOS"/>
      <sheetName val="3.2.CANT.PROY.ELECT."/>
      <sheetName val="4.PRESUPUESTO VOZ-DATOS"/>
      <sheetName val="4.1.APU VOZ-DATOS"/>
      <sheetName val="4.2.CANT.VOZ-DATOS"/>
      <sheetName val="5.PRESUPUESTO ACC AMB"/>
      <sheetName val="5.1.APU ACCIONES AMBIENTALE"/>
      <sheetName val="5.PRESUP ACCIONES AMBIENTALE"/>
      <sheetName val="6.PRESUP. MOBILIARIO"/>
      <sheetName val="Anexo 9 Resumen Pres Obra"/>
      <sheetName val="CRONOGRAMA FLUJO DE CAJA"/>
    </sheetNames>
    <sheetDataSet>
      <sheetData sheetId="0"/>
      <sheetData sheetId="1"/>
      <sheetData sheetId="2"/>
      <sheetData sheetId="3"/>
      <sheetData sheetId="4"/>
      <sheetData sheetId="5">
        <row r="4">
          <cell r="A4" t="str">
            <v xml:space="preserve"> Item </v>
          </cell>
          <cell r="B4" t="str">
            <v xml:space="preserve"> Descripción </v>
          </cell>
          <cell r="C4" t="str">
            <v xml:space="preserve"> Unidad </v>
          </cell>
          <cell r="D4" t="str">
            <v xml:space="preserve"> Cantidad </v>
          </cell>
          <cell r="E4" t="str">
            <v xml:space="preserve"> Valor Unit. </v>
          </cell>
          <cell r="F4" t="str">
            <v xml:space="preserve"> Valor Parcial </v>
          </cell>
          <cell r="G4" t="str">
            <v xml:space="preserve"> Aporte % </v>
          </cell>
        </row>
        <row r="5">
          <cell r="A5">
            <v>1</v>
          </cell>
          <cell r="B5" t="str">
            <v>PRELIMINARES</v>
          </cell>
          <cell r="C5">
            <v>0</v>
          </cell>
          <cell r="D5">
            <v>0</v>
          </cell>
          <cell r="E5">
            <v>0</v>
          </cell>
          <cell r="F5">
            <v>0</v>
          </cell>
          <cell r="G5">
            <v>0</v>
          </cell>
        </row>
        <row r="6">
          <cell r="A6">
            <v>1.1000000000000001</v>
          </cell>
          <cell r="B6" t="str">
            <v xml:space="preserve">TOPOGRAFIA LOCALIZACION Y REPLANTEO DE EDIFICACIONES PRIMERA ETAPA </v>
          </cell>
          <cell r="C6" t="str">
            <v>M2</v>
          </cell>
          <cell r="D6">
            <v>10500</v>
          </cell>
          <cell r="E6">
            <v>1200</v>
          </cell>
          <cell r="F6">
            <v>12600000</v>
          </cell>
          <cell r="G6">
            <v>1.3500000000000001E-3</v>
          </cell>
        </row>
        <row r="7">
          <cell r="A7">
            <v>1.2</v>
          </cell>
          <cell r="B7" t="str">
            <v>CERRAMIENTO PROVISIONAL GENERAL DEL LOTE</v>
          </cell>
          <cell r="C7" t="str">
            <v>ML</v>
          </cell>
          <cell r="D7">
            <v>1234</v>
          </cell>
          <cell r="E7">
            <v>11122</v>
          </cell>
          <cell r="F7">
            <v>13724548</v>
          </cell>
          <cell r="G7">
            <v>1.48E-3</v>
          </cell>
        </row>
        <row r="8">
          <cell r="A8">
            <v>1.3</v>
          </cell>
          <cell r="B8" t="str">
            <v>CAMPAMENTO Y SERVICIOS PROVISIONALES</v>
          </cell>
          <cell r="C8" t="str">
            <v>M2</v>
          </cell>
          <cell r="D8">
            <v>125</v>
          </cell>
          <cell r="E8">
            <v>77153</v>
          </cell>
          <cell r="F8">
            <v>9644125</v>
          </cell>
          <cell r="G8">
            <v>1.0399999999999999E-3</v>
          </cell>
        </row>
        <row r="9">
          <cell r="A9">
            <v>1.4</v>
          </cell>
          <cell r="B9" t="str">
            <v>DESCAPOTE Y EXCAVACIÓN A MÁQUINA EN EDIFICIOS Y PARQUEADEROS, INCLUYE CARGUE Y RETIRO DE MATERIAL SOBRANTE DE EXCAVACIÓN &lt;=10KM</v>
          </cell>
          <cell r="C9" t="str">
            <v>M3</v>
          </cell>
          <cell r="D9">
            <v>8572</v>
          </cell>
          <cell r="E9">
            <v>17000</v>
          </cell>
          <cell r="F9">
            <v>145724000</v>
          </cell>
          <cell r="G9">
            <v>1.567E-2</v>
          </cell>
        </row>
        <row r="10">
          <cell r="A10">
            <v>1.5</v>
          </cell>
          <cell r="B10" t="str">
            <v>RIEGO Y COMPACTACIÓN DE MATERIAL DE SITIO SELECCIONADO RELLENO EN EDIFICIOS</v>
          </cell>
          <cell r="C10" t="str">
            <v>M3</v>
          </cell>
          <cell r="D10">
            <v>2740</v>
          </cell>
          <cell r="E10">
            <v>6000</v>
          </cell>
          <cell r="F10">
            <v>16440000</v>
          </cell>
          <cell r="G10">
            <v>1.7700000000000001E-3</v>
          </cell>
        </row>
        <row r="11">
          <cell r="A11">
            <v>1.6</v>
          </cell>
          <cell r="B11" t="str">
            <v>SUMINISTRO, RIEGO Y COMPACTACIÓN DE MATERIAL DE AFIRMADO PARA PARQUEADERO 0.10 MTS</v>
          </cell>
          <cell r="C11" t="str">
            <v>M3</v>
          </cell>
          <cell r="D11">
            <v>702</v>
          </cell>
          <cell r="E11">
            <v>50188</v>
          </cell>
          <cell r="F11">
            <v>35231976</v>
          </cell>
          <cell r="G11">
            <v>3.79E-3</v>
          </cell>
        </row>
        <row r="12">
          <cell r="A12">
            <v>0</v>
          </cell>
          <cell r="B12">
            <v>0</v>
          </cell>
          <cell r="C12">
            <v>0</v>
          </cell>
          <cell r="D12">
            <v>0</v>
          </cell>
          <cell r="E12">
            <v>0</v>
          </cell>
          <cell r="F12">
            <v>233364649</v>
          </cell>
          <cell r="G12">
            <v>2.5100000000000004E-2</v>
          </cell>
        </row>
        <row r="13">
          <cell r="A13">
            <v>2</v>
          </cell>
          <cell r="B13" t="str">
            <v>VÍA DE ACCESO PERIMETRAL PAISAJÍSTICA</v>
          </cell>
          <cell r="C13">
            <v>0</v>
          </cell>
          <cell r="D13">
            <v>0</v>
          </cell>
          <cell r="E13">
            <v>0</v>
          </cell>
          <cell r="F13">
            <v>0</v>
          </cell>
          <cell r="G13">
            <v>0</v>
          </cell>
        </row>
        <row r="14">
          <cell r="A14">
            <v>2.1</v>
          </cell>
          <cell r="B14" t="str">
            <v>TOPOGRAFÍA LOCALIZACIÓN Y REPLANTEO DE LA VÍA DE ACCESO</v>
          </cell>
          <cell r="C14" t="str">
            <v>M2</v>
          </cell>
          <cell r="D14">
            <v>1162.5</v>
          </cell>
          <cell r="E14">
            <v>1500</v>
          </cell>
          <cell r="F14">
            <v>1743750</v>
          </cell>
          <cell r="G14">
            <v>1.9000000000000001E-4</v>
          </cell>
        </row>
        <row r="15">
          <cell r="A15">
            <v>2.2000000000000002</v>
          </cell>
          <cell r="B15" t="str">
            <v>DESCAPOTE Y EXCAVACIÓN A MÁQUINA EN VÍA DE ACCESO, INCLUYE CARGUE Y RETIRO DE MATERIAL SOBRANTE DE EXCAVACIÓN &lt;=10KM</v>
          </cell>
          <cell r="C15" t="str">
            <v>M3</v>
          </cell>
          <cell r="D15">
            <v>581.25</v>
          </cell>
          <cell r="E15">
            <v>17000</v>
          </cell>
          <cell r="F15">
            <v>9881250</v>
          </cell>
          <cell r="G15">
            <v>1.06E-3</v>
          </cell>
        </row>
        <row r="16">
          <cell r="A16">
            <v>2.2999999999999998</v>
          </cell>
          <cell r="B16" t="str">
            <v>RIEGO Y COMPACTACIÓN DE MATERIAL DE SITIO SELECCIONADO RELLENO</v>
          </cell>
          <cell r="C16" t="str">
            <v>M3</v>
          </cell>
          <cell r="D16">
            <v>336</v>
          </cell>
          <cell r="E16">
            <v>6000</v>
          </cell>
          <cell r="F16">
            <v>2016000</v>
          </cell>
          <cell r="G16">
            <v>2.2000000000000001E-4</v>
          </cell>
        </row>
        <row r="17">
          <cell r="A17">
            <v>2.4</v>
          </cell>
          <cell r="B17" t="str">
            <v>SUMINISTRO, RIEGO Y COMPACTACIÓN DE MATERIAL DE AFIRMADO PARA LA VÍA</v>
          </cell>
          <cell r="C17" t="str">
            <v>M3</v>
          </cell>
          <cell r="D17">
            <v>174.38</v>
          </cell>
          <cell r="E17">
            <v>50188</v>
          </cell>
          <cell r="F17">
            <v>8751783</v>
          </cell>
          <cell r="G17">
            <v>9.3999999999999997E-4</v>
          </cell>
        </row>
        <row r="18">
          <cell r="A18">
            <v>0</v>
          </cell>
          <cell r="B18">
            <v>0</v>
          </cell>
          <cell r="C18">
            <v>0</v>
          </cell>
          <cell r="D18">
            <v>0</v>
          </cell>
          <cell r="E18">
            <v>0</v>
          </cell>
          <cell r="F18">
            <v>22392783</v>
          </cell>
          <cell r="G18">
            <v>2.4099999999999998E-3</v>
          </cell>
        </row>
        <row r="19">
          <cell r="A19">
            <v>3</v>
          </cell>
          <cell r="B19" t="str">
            <v>RED SANITARIA EXTERNA</v>
          </cell>
          <cell r="C19">
            <v>0</v>
          </cell>
          <cell r="D19">
            <v>0</v>
          </cell>
          <cell r="E19">
            <v>0</v>
          </cell>
          <cell r="F19">
            <v>0</v>
          </cell>
          <cell r="G19">
            <v>0</v>
          </cell>
        </row>
        <row r="20">
          <cell r="A20">
            <v>3.1</v>
          </cell>
          <cell r="B20" t="str">
            <v>LOCALIZACIÓN Y REPLANTEO RED SANITARIA</v>
          </cell>
          <cell r="C20" t="str">
            <v>ML</v>
          </cell>
          <cell r="D20">
            <v>450</v>
          </cell>
          <cell r="E20">
            <v>500</v>
          </cell>
          <cell r="F20">
            <v>225000</v>
          </cell>
          <cell r="G20">
            <v>2.0000000000000002E-5</v>
          </cell>
        </row>
        <row r="21">
          <cell r="A21">
            <v>3.2</v>
          </cell>
          <cell r="B21" t="str">
            <v>RED SANITARIA CAJAS DE INSPECCIÓN 50 x 50 CMTS</v>
          </cell>
          <cell r="C21" t="str">
            <v>UND</v>
          </cell>
          <cell r="D21">
            <v>6</v>
          </cell>
          <cell r="E21">
            <v>274621</v>
          </cell>
          <cell r="F21">
            <v>1647726</v>
          </cell>
          <cell r="G21">
            <v>1.8000000000000001E-4</v>
          </cell>
        </row>
        <row r="22">
          <cell r="A22">
            <v>3.3</v>
          </cell>
          <cell r="B22" t="str">
            <v>RED SANITARIA CAJAS DE INSPECCIÓN 60 x 60 CMTS</v>
          </cell>
          <cell r="C22" t="str">
            <v>UND</v>
          </cell>
          <cell r="D22">
            <v>5</v>
          </cell>
          <cell r="E22">
            <v>326296</v>
          </cell>
          <cell r="F22">
            <v>1631480</v>
          </cell>
          <cell r="G22">
            <v>1.8000000000000001E-4</v>
          </cell>
        </row>
        <row r="23">
          <cell r="A23">
            <v>3.4</v>
          </cell>
          <cell r="B23" t="str">
            <v>RED SANITARIA RECÁMARA EN CONCRETO</v>
          </cell>
          <cell r="C23" t="str">
            <v>UND</v>
          </cell>
          <cell r="D23">
            <v>7</v>
          </cell>
          <cell r="E23">
            <v>858300</v>
          </cell>
          <cell r="F23">
            <v>6008100</v>
          </cell>
          <cell r="G23">
            <v>6.4999999999999997E-4</v>
          </cell>
        </row>
        <row r="24">
          <cell r="A24">
            <v>3.5</v>
          </cell>
          <cell r="B24" t="str">
            <v>EXCAVACIÓN EN MATERIAL COMÚN</v>
          </cell>
          <cell r="C24" t="str">
            <v>M3</v>
          </cell>
          <cell r="D24">
            <v>551.94000000000005</v>
          </cell>
          <cell r="E24">
            <v>9000</v>
          </cell>
          <cell r="F24">
            <v>4967460</v>
          </cell>
          <cell r="G24">
            <v>5.2999999999999998E-4</v>
          </cell>
        </row>
        <row r="25">
          <cell r="A25">
            <v>3.6</v>
          </cell>
          <cell r="B25" t="str">
            <v>TUBERÍA PVC 4" ALCANTARILLADO NOVAFORT</v>
          </cell>
          <cell r="C25" t="str">
            <v>ML</v>
          </cell>
          <cell r="D25">
            <v>87.42</v>
          </cell>
          <cell r="E25">
            <v>22226</v>
          </cell>
          <cell r="F25">
            <v>1942997</v>
          </cell>
          <cell r="G25">
            <v>2.1000000000000001E-4</v>
          </cell>
        </row>
        <row r="26">
          <cell r="A26">
            <v>3.7</v>
          </cell>
          <cell r="B26" t="str">
            <v>TUBERÍA PVC 8" ALCANTARILLADO NOVAFORT</v>
          </cell>
          <cell r="C26" t="str">
            <v>ML</v>
          </cell>
          <cell r="D26">
            <v>40.54</v>
          </cell>
          <cell r="E26">
            <v>55914</v>
          </cell>
          <cell r="F26">
            <v>2266754</v>
          </cell>
          <cell r="G26">
            <v>2.4000000000000001E-4</v>
          </cell>
        </row>
        <row r="27">
          <cell r="A27">
            <v>3.8</v>
          </cell>
          <cell r="B27" t="str">
            <v>TUBERÍA PVC 10" ALCANTARILLADO NOVAFORT</v>
          </cell>
          <cell r="C27" t="str">
            <v>ML</v>
          </cell>
          <cell r="D27">
            <v>314.5</v>
          </cell>
          <cell r="E27">
            <v>69550</v>
          </cell>
          <cell r="F27">
            <v>21873475</v>
          </cell>
          <cell r="G27">
            <v>2.3500000000000001E-3</v>
          </cell>
        </row>
        <row r="28">
          <cell r="A28">
            <v>3.9</v>
          </cell>
          <cell r="B28" t="str">
            <v>RELLENO Y COMPACTACIÓN DE MATERIAL SELECCIONADO EN ZANJAS</v>
          </cell>
          <cell r="C28" t="str">
            <v>M3</v>
          </cell>
          <cell r="D28">
            <v>423.55</v>
          </cell>
          <cell r="E28">
            <v>21090</v>
          </cell>
          <cell r="F28">
            <v>8932670</v>
          </cell>
          <cell r="G28">
            <v>9.6000000000000002E-4</v>
          </cell>
        </row>
        <row r="29">
          <cell r="A29">
            <v>0</v>
          </cell>
          <cell r="B29">
            <v>0</v>
          </cell>
          <cell r="C29">
            <v>0</v>
          </cell>
          <cell r="D29">
            <v>0</v>
          </cell>
          <cell r="E29">
            <v>0</v>
          </cell>
          <cell r="F29">
            <v>49495662</v>
          </cell>
          <cell r="G29">
            <v>5.3200000000000009E-3</v>
          </cell>
        </row>
        <row r="30">
          <cell r="A30">
            <v>4</v>
          </cell>
          <cell r="B30" t="str">
            <v>RED PLUVIAL EXTERNA</v>
          </cell>
          <cell r="C30">
            <v>0</v>
          </cell>
          <cell r="D30">
            <v>0</v>
          </cell>
          <cell r="E30">
            <v>0</v>
          </cell>
          <cell r="F30">
            <v>0</v>
          </cell>
          <cell r="G30">
            <v>0</v>
          </cell>
        </row>
        <row r="31">
          <cell r="A31">
            <v>4.0999999999999996</v>
          </cell>
          <cell r="B31" t="str">
            <v>LOCALIZACIÓN Y REPLANTEO RED PLUVIAL</v>
          </cell>
          <cell r="C31" t="str">
            <v>ML</v>
          </cell>
          <cell r="D31">
            <v>378.2</v>
          </cell>
          <cell r="E31">
            <v>500</v>
          </cell>
          <cell r="F31">
            <v>189100</v>
          </cell>
          <cell r="G31">
            <v>2.0000000000000002E-5</v>
          </cell>
        </row>
        <row r="32">
          <cell r="A32">
            <v>4.2</v>
          </cell>
          <cell r="B32" t="str">
            <v>RED PLUVIAL CAJAS DE INSPECCIÓN 60 x 60 CMTS</v>
          </cell>
          <cell r="C32" t="str">
            <v>UND</v>
          </cell>
          <cell r="D32">
            <v>3</v>
          </cell>
          <cell r="E32">
            <v>326296</v>
          </cell>
          <cell r="F32">
            <v>978888</v>
          </cell>
          <cell r="G32">
            <v>1.1E-4</v>
          </cell>
        </row>
        <row r="33">
          <cell r="A33">
            <v>4.3</v>
          </cell>
          <cell r="B33" t="str">
            <v>RED PLUVIAL RECÁMARA EN CONCRETO</v>
          </cell>
          <cell r="C33" t="str">
            <v>UND</v>
          </cell>
          <cell r="D33">
            <v>6</v>
          </cell>
          <cell r="E33">
            <v>858300</v>
          </cell>
          <cell r="F33">
            <v>5149800</v>
          </cell>
          <cell r="G33">
            <v>5.5000000000000003E-4</v>
          </cell>
        </row>
        <row r="34">
          <cell r="A34">
            <v>4.4000000000000004</v>
          </cell>
          <cell r="B34" t="str">
            <v>EXCAVACIÓN EN MATERIAL COMÚN</v>
          </cell>
          <cell r="C34" t="str">
            <v>M3</v>
          </cell>
          <cell r="D34">
            <v>490.1</v>
          </cell>
          <cell r="E34">
            <v>9000</v>
          </cell>
          <cell r="F34">
            <v>4410900</v>
          </cell>
          <cell r="G34">
            <v>4.6999999999999999E-4</v>
          </cell>
        </row>
        <row r="35">
          <cell r="A35">
            <v>4.5</v>
          </cell>
          <cell r="B35" t="str">
            <v>TUBERÍA PVC 8" ALCANTARILLADO NOVAFORT</v>
          </cell>
          <cell r="C35" t="str">
            <v>ML</v>
          </cell>
          <cell r="D35">
            <v>15.25</v>
          </cell>
          <cell r="E35">
            <v>55914</v>
          </cell>
          <cell r="F35">
            <v>852689</v>
          </cell>
          <cell r="G35">
            <v>9.0000000000000006E-5</v>
          </cell>
        </row>
        <row r="36">
          <cell r="A36">
            <v>4.5999999999999996</v>
          </cell>
          <cell r="B36" t="str">
            <v>TUBERÍA PVC 14" ALCANTARILLADO NOVAFORT</v>
          </cell>
          <cell r="C36" t="str">
            <v>ML</v>
          </cell>
          <cell r="D36">
            <v>57.95</v>
          </cell>
          <cell r="E36">
            <v>110300</v>
          </cell>
          <cell r="F36">
            <v>6391885</v>
          </cell>
          <cell r="G36">
            <v>6.8999999999999997E-4</v>
          </cell>
        </row>
        <row r="37">
          <cell r="A37">
            <v>4.7</v>
          </cell>
          <cell r="B37" t="str">
            <v>TUBERÍA PVC 16" ALCANTARILLADO NOVAFORT</v>
          </cell>
          <cell r="C37" t="str">
            <v>ML</v>
          </cell>
          <cell r="D37">
            <v>305</v>
          </cell>
          <cell r="E37">
            <v>148600</v>
          </cell>
          <cell r="F37">
            <v>45323000</v>
          </cell>
          <cell r="G37">
            <v>4.8700000000000002E-3</v>
          </cell>
        </row>
        <row r="38">
          <cell r="A38">
            <v>4.8</v>
          </cell>
          <cell r="B38" t="str">
            <v>SUMIDEROS RED PLUVIAL</v>
          </cell>
          <cell r="C38" t="str">
            <v>UND</v>
          </cell>
          <cell r="D38">
            <v>12</v>
          </cell>
          <cell r="E38">
            <v>226529</v>
          </cell>
          <cell r="F38">
            <v>2718348</v>
          </cell>
          <cell r="G38">
            <v>2.9E-4</v>
          </cell>
        </row>
        <row r="39">
          <cell r="A39">
            <v>4.9000000000000004</v>
          </cell>
          <cell r="B39" t="str">
            <v>RELLENO Y COMPACTACIÓN DE MATERIAL SELECCIONADO EN ZANJAS</v>
          </cell>
          <cell r="C39" t="str">
            <v>M3</v>
          </cell>
          <cell r="D39">
            <v>452.4</v>
          </cell>
          <cell r="E39">
            <v>21090</v>
          </cell>
          <cell r="F39">
            <v>9541116</v>
          </cell>
          <cell r="G39">
            <v>1.0300000000000001E-3</v>
          </cell>
        </row>
        <row r="40">
          <cell r="A40">
            <v>0</v>
          </cell>
          <cell r="B40">
            <v>0</v>
          </cell>
          <cell r="C40">
            <v>0</v>
          </cell>
          <cell r="D40">
            <v>0</v>
          </cell>
          <cell r="E40">
            <v>0</v>
          </cell>
          <cell r="F40">
            <v>75555726</v>
          </cell>
          <cell r="G40">
            <v>8.1200000000000005E-3</v>
          </cell>
        </row>
        <row r="41">
          <cell r="A41">
            <v>5</v>
          </cell>
          <cell r="B41" t="str">
            <v>RED HIDRÁULICA EXTERNA</v>
          </cell>
          <cell r="C41">
            <v>0</v>
          </cell>
          <cell r="D41">
            <v>0</v>
          </cell>
          <cell r="E41">
            <v>0</v>
          </cell>
          <cell r="F41">
            <v>0</v>
          </cell>
          <cell r="G41">
            <v>0</v>
          </cell>
        </row>
        <row r="42">
          <cell r="A42">
            <v>5.0999999999999996</v>
          </cell>
          <cell r="B42" t="str">
            <v>LOCALIZACIÓN Y REPLANTEO RED HIDRÁULICA</v>
          </cell>
          <cell r="C42" t="str">
            <v>ML</v>
          </cell>
          <cell r="D42">
            <v>1185.51</v>
          </cell>
          <cell r="E42">
            <v>500</v>
          </cell>
          <cell r="F42">
            <v>592755</v>
          </cell>
          <cell r="G42">
            <v>6.0000000000000002E-5</v>
          </cell>
        </row>
        <row r="43">
          <cell r="A43">
            <v>5.2</v>
          </cell>
          <cell r="B43" t="str">
            <v>EXCAVACIÓN EN MATERIAL COMÚN</v>
          </cell>
          <cell r="C43" t="str">
            <v>M3</v>
          </cell>
          <cell r="D43">
            <v>1078.81</v>
          </cell>
          <cell r="E43">
            <v>9000</v>
          </cell>
          <cell r="F43">
            <v>9709290</v>
          </cell>
          <cell r="G43">
            <v>1.0399999999999999E-3</v>
          </cell>
        </row>
        <row r="44">
          <cell r="A44">
            <v>5.3</v>
          </cell>
          <cell r="B44" t="str">
            <v>SUMINISTRO E INSTALACIÓN TUBERÍA PVC PRESIÓN 2 1/2" RDE 26 UM</v>
          </cell>
          <cell r="C44" t="str">
            <v>ML</v>
          </cell>
          <cell r="D44">
            <v>871.63</v>
          </cell>
          <cell r="E44">
            <v>14180</v>
          </cell>
          <cell r="F44">
            <v>12359713</v>
          </cell>
          <cell r="G44">
            <v>1.33E-3</v>
          </cell>
        </row>
        <row r="45">
          <cell r="A45">
            <v>5.4</v>
          </cell>
          <cell r="B45" t="str">
            <v>SUMINISTRO E INSTALACIÓN TUBERÍA PVC PRESIÓN 3" RDE 26 UM</v>
          </cell>
          <cell r="C45" t="str">
            <v>ML</v>
          </cell>
          <cell r="D45">
            <v>313.88</v>
          </cell>
          <cell r="E45">
            <v>19528</v>
          </cell>
          <cell r="F45">
            <v>6129449</v>
          </cell>
          <cell r="G45">
            <v>6.6E-4</v>
          </cell>
        </row>
        <row r="46">
          <cell r="A46">
            <v>5.5</v>
          </cell>
          <cell r="B46" t="str">
            <v>SUMINISTRO E INSTALACIÓN ESTACION MACRO MEDIDOR 3" HD, INCLUYE ACCESORIOS HD PARA PUESTA EN FUNCIONAMIENTO</v>
          </cell>
          <cell r="C46" t="str">
            <v>UND</v>
          </cell>
          <cell r="D46">
            <v>1</v>
          </cell>
          <cell r="E46">
            <v>3391345</v>
          </cell>
          <cell r="F46">
            <v>3391345</v>
          </cell>
          <cell r="G46">
            <v>3.6000000000000002E-4</v>
          </cell>
        </row>
        <row r="47">
          <cell r="A47">
            <v>5.6</v>
          </cell>
          <cell r="B47" t="str">
            <v>SUMINISTRO E INSTALACIÓN VALVULA VENTOSA DOBLE CAMARA TRIPLE ACCION ROSCADA 3/4" HD</v>
          </cell>
          <cell r="C47" t="str">
            <v>UND</v>
          </cell>
          <cell r="D47">
            <v>4</v>
          </cell>
          <cell r="E47">
            <v>598488</v>
          </cell>
          <cell r="F47">
            <v>2393952</v>
          </cell>
          <cell r="G47">
            <v>2.5999999999999998E-4</v>
          </cell>
        </row>
        <row r="48">
          <cell r="A48">
            <v>5.7</v>
          </cell>
          <cell r="B48" t="str">
            <v>SUMINISTRO E INSTALACIÓN VÁLVULA DE PURGA DE 3" HD, INCLUYE ACCESORIOS HD</v>
          </cell>
          <cell r="C48" t="str">
            <v>UND</v>
          </cell>
          <cell r="D48">
            <v>4</v>
          </cell>
          <cell r="E48">
            <v>1137659</v>
          </cell>
          <cell r="F48">
            <v>4550636</v>
          </cell>
          <cell r="G48">
            <v>4.8999999999999998E-4</v>
          </cell>
        </row>
        <row r="49">
          <cell r="A49">
            <v>5.8</v>
          </cell>
          <cell r="B49" t="str">
            <v>SUMINISTRO E INSTALACIÓN EQUIPO BOMBEO MODELO 20H-7.5TW IHM O SIMILAR, INCLUYE ESTRUCTURA DE SOPORTE EN CONCRETO REFORZADO 21 MPA</v>
          </cell>
          <cell r="C49" t="str">
            <v>UND</v>
          </cell>
          <cell r="D49">
            <v>2</v>
          </cell>
          <cell r="E49">
            <v>2764880</v>
          </cell>
          <cell r="F49">
            <v>5529760</v>
          </cell>
          <cell r="G49">
            <v>5.9000000000000003E-4</v>
          </cell>
        </row>
        <row r="50">
          <cell r="A50">
            <v>5.9</v>
          </cell>
          <cell r="B50" t="str">
            <v>SUMINISTRO E INSTALACIÓN DE TANQUE PARA ALMACENAMIENTO DE AGUA POTABLE 50000 LTS, INCLUYE ESTRUCTURA DE SOPORTE EN CONCRETO REFORZADO 21 MPA</v>
          </cell>
          <cell r="C50" t="str">
            <v>UND</v>
          </cell>
          <cell r="D50">
            <v>2</v>
          </cell>
          <cell r="E50">
            <v>24268240</v>
          </cell>
          <cell r="F50">
            <v>48536480</v>
          </cell>
          <cell r="G50">
            <v>5.2199999999999998E-3</v>
          </cell>
        </row>
        <row r="51">
          <cell r="A51">
            <v>0</v>
          </cell>
          <cell r="B51">
            <v>0</v>
          </cell>
          <cell r="C51">
            <v>0</v>
          </cell>
          <cell r="D51">
            <v>0</v>
          </cell>
          <cell r="E51">
            <v>0</v>
          </cell>
          <cell r="F51">
            <v>93193380</v>
          </cell>
          <cell r="G51">
            <v>1.001E-2</v>
          </cell>
        </row>
        <row r="52">
          <cell r="A52">
            <v>6</v>
          </cell>
          <cell r="B52" t="str">
            <v>MUROS DE CONTENCIÓN</v>
          </cell>
          <cell r="C52">
            <v>0</v>
          </cell>
          <cell r="D52">
            <v>0</v>
          </cell>
          <cell r="E52">
            <v>0</v>
          </cell>
          <cell r="F52">
            <v>0</v>
          </cell>
          <cell r="G52">
            <v>0</v>
          </cell>
        </row>
        <row r="53">
          <cell r="A53">
            <v>6.1</v>
          </cell>
          <cell r="B53" t="str">
            <v>ACERO DE REFUERZO MUROS DE CONTENCIÓN 420 MPA</v>
          </cell>
          <cell r="C53" t="str">
            <v>KG</v>
          </cell>
          <cell r="D53">
            <v>9480.94</v>
          </cell>
          <cell r="E53">
            <v>3038</v>
          </cell>
          <cell r="F53">
            <v>28803096</v>
          </cell>
          <cell r="G53">
            <v>3.0999999999999999E-3</v>
          </cell>
        </row>
        <row r="54">
          <cell r="A54">
            <v>6.2</v>
          </cell>
          <cell r="B54" t="str">
            <v>CONCRETO MUROS DE CONTENCIÓN 21 MPA</v>
          </cell>
          <cell r="C54" t="str">
            <v>M3</v>
          </cell>
          <cell r="D54">
            <v>118.87</v>
          </cell>
          <cell r="E54">
            <v>606200</v>
          </cell>
          <cell r="F54">
            <v>72058994</v>
          </cell>
          <cell r="G54">
            <v>7.7499999999999999E-3</v>
          </cell>
        </row>
        <row r="55">
          <cell r="A55">
            <v>0</v>
          </cell>
          <cell r="B55">
            <v>0</v>
          </cell>
          <cell r="C55">
            <v>0</v>
          </cell>
          <cell r="D55">
            <v>0</v>
          </cell>
          <cell r="E55">
            <v>0</v>
          </cell>
          <cell r="F55">
            <v>100862090</v>
          </cell>
          <cell r="G55">
            <v>1.085E-2</v>
          </cell>
        </row>
        <row r="56">
          <cell r="A56">
            <v>7</v>
          </cell>
          <cell r="B56" t="str">
            <v>CIMENTACIÓN EDIFICIOS</v>
          </cell>
          <cell r="C56">
            <v>0</v>
          </cell>
          <cell r="D56">
            <v>0</v>
          </cell>
          <cell r="E56">
            <v>0</v>
          </cell>
          <cell r="F56">
            <v>0</v>
          </cell>
          <cell r="G56">
            <v>0</v>
          </cell>
        </row>
        <row r="57">
          <cell r="A57">
            <v>7.1</v>
          </cell>
          <cell r="B57" t="str">
            <v>SOLADO DE LIMPIEZA</v>
          </cell>
          <cell r="C57" t="str">
            <v>M2</v>
          </cell>
          <cell r="D57">
            <v>890.19</v>
          </cell>
          <cell r="E57">
            <v>35719</v>
          </cell>
          <cell r="F57">
            <v>31796697</v>
          </cell>
          <cell r="G57">
            <v>3.4199999999999999E-3</v>
          </cell>
        </row>
        <row r="58">
          <cell r="A58">
            <v>7.2</v>
          </cell>
          <cell r="B58" t="str">
            <v>ACERO DE REFUERZO CIMENTACIÓN 420 MPA</v>
          </cell>
          <cell r="C58" t="str">
            <v>KG</v>
          </cell>
          <cell r="D58">
            <v>28574.59</v>
          </cell>
          <cell r="E58">
            <v>3038</v>
          </cell>
          <cell r="F58">
            <v>86809604</v>
          </cell>
          <cell r="G58">
            <v>9.3299999999999998E-3</v>
          </cell>
        </row>
        <row r="59">
          <cell r="A59">
            <v>7.3</v>
          </cell>
          <cell r="B59" t="str">
            <v>CONCRETO CIMENTACIÓN 21 MPA</v>
          </cell>
          <cell r="C59" t="str">
            <v>M3</v>
          </cell>
          <cell r="D59">
            <v>291.83</v>
          </cell>
          <cell r="E59">
            <v>559904</v>
          </cell>
          <cell r="F59">
            <v>163396784</v>
          </cell>
          <cell r="G59">
            <v>1.7569999999999999E-2</v>
          </cell>
        </row>
        <row r="60">
          <cell r="A60">
            <v>0</v>
          </cell>
          <cell r="B60">
            <v>0</v>
          </cell>
          <cell r="C60">
            <v>0</v>
          </cell>
          <cell r="D60">
            <v>0</v>
          </cell>
          <cell r="E60">
            <v>0</v>
          </cell>
          <cell r="F60">
            <v>282003085</v>
          </cell>
          <cell r="G60">
            <v>2.69E-2</v>
          </cell>
        </row>
        <row r="61">
          <cell r="A61">
            <v>8</v>
          </cell>
          <cell r="B61" t="str">
            <v>PANTALLAS EN CONCRETO REFORZADO</v>
          </cell>
          <cell r="C61">
            <v>0</v>
          </cell>
          <cell r="D61">
            <v>0</v>
          </cell>
          <cell r="E61">
            <v>0</v>
          </cell>
          <cell r="F61">
            <v>0</v>
          </cell>
          <cell r="G61">
            <v>0</v>
          </cell>
        </row>
        <row r="62">
          <cell r="A62">
            <v>8.1</v>
          </cell>
          <cell r="B62" t="str">
            <v>ACERO DE REFUERZO PANTALLAS 420 MPA</v>
          </cell>
          <cell r="C62" t="str">
            <v>KG</v>
          </cell>
          <cell r="D62">
            <v>50500.23</v>
          </cell>
          <cell r="E62">
            <v>3038</v>
          </cell>
          <cell r="F62">
            <v>153419699</v>
          </cell>
          <cell r="G62">
            <v>1.6500000000000001E-2</v>
          </cell>
        </row>
        <row r="63">
          <cell r="A63">
            <v>8.1999999999999993</v>
          </cell>
          <cell r="B63" t="str">
            <v>CONCRETO PANTALLAS 21 MPA</v>
          </cell>
          <cell r="C63" t="str">
            <v>M3</v>
          </cell>
          <cell r="D63">
            <v>327.05</v>
          </cell>
          <cell r="E63">
            <v>606200</v>
          </cell>
          <cell r="F63">
            <v>198257710</v>
          </cell>
          <cell r="G63">
            <v>2.1319999999999999E-2</v>
          </cell>
        </row>
        <row r="64">
          <cell r="A64">
            <v>0</v>
          </cell>
          <cell r="B64">
            <v>0</v>
          </cell>
          <cell r="C64">
            <v>0</v>
          </cell>
          <cell r="D64">
            <v>0</v>
          </cell>
          <cell r="E64">
            <v>0</v>
          </cell>
          <cell r="F64">
            <v>351677409</v>
          </cell>
          <cell r="G64">
            <v>3.7819999999999999E-2</v>
          </cell>
        </row>
        <row r="65">
          <cell r="A65">
            <v>9</v>
          </cell>
          <cell r="B65" t="str">
            <v>COLUMNAS EN CONCRETO REFORZADO</v>
          </cell>
          <cell r="C65">
            <v>0</v>
          </cell>
          <cell r="D65">
            <v>0</v>
          </cell>
          <cell r="E65">
            <v>0</v>
          </cell>
          <cell r="F65">
            <v>0</v>
          </cell>
          <cell r="G65">
            <v>0</v>
          </cell>
        </row>
        <row r="66">
          <cell r="A66">
            <v>9.1</v>
          </cell>
          <cell r="B66" t="str">
            <v>ACERO DE REFUERZO COLUMNAS 420 MPA</v>
          </cell>
          <cell r="C66" t="str">
            <v>KG</v>
          </cell>
          <cell r="D66">
            <v>34543.279999999999</v>
          </cell>
          <cell r="E66">
            <v>3038</v>
          </cell>
          <cell r="F66">
            <v>104942485</v>
          </cell>
          <cell r="G66">
            <v>1.128E-2</v>
          </cell>
        </row>
        <row r="67">
          <cell r="A67">
            <v>9.1999999999999993</v>
          </cell>
          <cell r="B67" t="str">
            <v>CONCRETO COLUMNAS 21 MPA</v>
          </cell>
          <cell r="C67" t="str">
            <v>M3</v>
          </cell>
          <cell r="D67">
            <v>157.18</v>
          </cell>
          <cell r="E67">
            <v>673978</v>
          </cell>
          <cell r="F67">
            <v>105935862</v>
          </cell>
          <cell r="G67">
            <v>1.1390000000000001E-2</v>
          </cell>
        </row>
        <row r="68">
          <cell r="A68">
            <v>0</v>
          </cell>
          <cell r="B68">
            <v>0</v>
          </cell>
          <cell r="C68">
            <v>0</v>
          </cell>
          <cell r="D68">
            <v>0</v>
          </cell>
          <cell r="E68">
            <v>0</v>
          </cell>
          <cell r="F68">
            <v>210878347</v>
          </cell>
          <cell r="G68">
            <v>2.2670000000000003E-2</v>
          </cell>
        </row>
        <row r="69">
          <cell r="A69">
            <v>10</v>
          </cell>
          <cell r="B69" t="str">
            <v>LOSAS ALIGERADAS EDIFICIOS</v>
          </cell>
          <cell r="C69">
            <v>0</v>
          </cell>
          <cell r="D69">
            <v>0</v>
          </cell>
          <cell r="E69">
            <v>0</v>
          </cell>
          <cell r="F69">
            <v>0</v>
          </cell>
          <cell r="G69">
            <v>0</v>
          </cell>
        </row>
        <row r="70">
          <cell r="A70">
            <v>10.1</v>
          </cell>
          <cell r="B70" t="str">
            <v>ACERO DE REFUERZO LOSAS ALIGERADAS 420 MPA</v>
          </cell>
          <cell r="C70" t="str">
            <v>KG</v>
          </cell>
          <cell r="D70">
            <v>55168.98</v>
          </cell>
          <cell r="E70">
            <v>3038</v>
          </cell>
          <cell r="F70">
            <v>167603361</v>
          </cell>
          <cell r="G70">
            <v>1.8020000000000001E-2</v>
          </cell>
        </row>
        <row r="71">
          <cell r="A71">
            <v>10.199999999999999</v>
          </cell>
          <cell r="B71" t="str">
            <v>CONCRETO LOSAS ALIGERADAS 21 MPA</v>
          </cell>
          <cell r="C71" t="str">
            <v>M2</v>
          </cell>
          <cell r="D71">
            <v>2568.7800000000002</v>
          </cell>
          <cell r="E71">
            <v>126352</v>
          </cell>
          <cell r="F71">
            <v>324570491</v>
          </cell>
          <cell r="G71">
            <v>3.49E-2</v>
          </cell>
        </row>
        <row r="72">
          <cell r="A72">
            <v>0</v>
          </cell>
          <cell r="B72">
            <v>0</v>
          </cell>
          <cell r="C72">
            <v>0</v>
          </cell>
          <cell r="D72">
            <v>0</v>
          </cell>
          <cell r="E72">
            <v>0</v>
          </cell>
          <cell r="F72">
            <v>492173852</v>
          </cell>
          <cell r="G72">
            <v>5.2920000000000002E-2</v>
          </cell>
        </row>
        <row r="73">
          <cell r="A73">
            <v>11</v>
          </cell>
          <cell r="B73" t="str">
            <v>LOSAS MACIZAS</v>
          </cell>
          <cell r="C73">
            <v>0</v>
          </cell>
          <cell r="D73">
            <v>0</v>
          </cell>
          <cell r="E73">
            <v>0</v>
          </cell>
          <cell r="F73">
            <v>0</v>
          </cell>
          <cell r="G73">
            <v>0</v>
          </cell>
        </row>
        <row r="74">
          <cell r="A74">
            <v>11.1</v>
          </cell>
          <cell r="B74" t="str">
            <v>ACERO DE REFUERZO LOSAS MACIZAS 420 MPA</v>
          </cell>
          <cell r="C74" t="str">
            <v>KG</v>
          </cell>
          <cell r="D74">
            <v>19752.34</v>
          </cell>
          <cell r="E74">
            <v>3038</v>
          </cell>
          <cell r="F74">
            <v>60007609</v>
          </cell>
          <cell r="G74">
            <v>6.45E-3</v>
          </cell>
        </row>
        <row r="75">
          <cell r="A75">
            <v>11.2</v>
          </cell>
          <cell r="B75" t="str">
            <v>CONCRETO LOSAS MACIZAS 21 MPA</v>
          </cell>
          <cell r="C75" t="str">
            <v>M2</v>
          </cell>
          <cell r="D75">
            <v>889.58</v>
          </cell>
          <cell r="E75">
            <v>121780</v>
          </cell>
          <cell r="F75">
            <v>108333052</v>
          </cell>
          <cell r="G75">
            <v>1.1650000000000001E-2</v>
          </cell>
        </row>
        <row r="76">
          <cell r="A76">
            <v>0</v>
          </cell>
          <cell r="B76">
            <v>0</v>
          </cell>
          <cell r="C76">
            <v>0</v>
          </cell>
          <cell r="D76">
            <v>0</v>
          </cell>
          <cell r="E76">
            <v>0</v>
          </cell>
          <cell r="F76">
            <v>168340661</v>
          </cell>
          <cell r="G76">
            <v>1.8100000000000002E-2</v>
          </cell>
        </row>
        <row r="77">
          <cell r="A77">
            <v>12</v>
          </cell>
          <cell r="B77" t="str">
            <v>CUBIERTA EDIFICIOS</v>
          </cell>
          <cell r="C77">
            <v>0</v>
          </cell>
          <cell r="D77">
            <v>0</v>
          </cell>
          <cell r="E77">
            <v>0</v>
          </cell>
          <cell r="F77">
            <v>0</v>
          </cell>
          <cell r="G77">
            <v>0</v>
          </cell>
        </row>
        <row r="78">
          <cell r="A78">
            <v>12.1</v>
          </cell>
          <cell r="B78" t="str">
            <v>ACERO DE REFUERZO VIGAS DE CUBIERTA 420 MPA</v>
          </cell>
          <cell r="C78" t="str">
            <v>KG</v>
          </cell>
          <cell r="D78">
            <v>20047.52</v>
          </cell>
          <cell r="E78">
            <v>3038</v>
          </cell>
          <cell r="F78">
            <v>60904366</v>
          </cell>
          <cell r="G78">
            <v>6.5500000000000003E-3</v>
          </cell>
        </row>
        <row r="79">
          <cell r="A79">
            <v>12.2</v>
          </cell>
          <cell r="B79" t="str">
            <v>CONCRETO VIGAS DE CUBIERTA 21 MPA</v>
          </cell>
          <cell r="C79" t="str">
            <v>M3</v>
          </cell>
          <cell r="D79">
            <v>163.16</v>
          </cell>
          <cell r="E79">
            <v>628700</v>
          </cell>
          <cell r="F79">
            <v>102578692</v>
          </cell>
          <cell r="G79">
            <v>1.103E-2</v>
          </cell>
        </row>
        <row r="80">
          <cell r="A80">
            <v>12.3</v>
          </cell>
          <cell r="B80" t="str">
            <v>ACERO DE REFUERZO VIGA CANAL Y ALFAJIAS 420 MPA</v>
          </cell>
          <cell r="C80" t="str">
            <v>KG</v>
          </cell>
          <cell r="D80">
            <v>1652.44</v>
          </cell>
          <cell r="E80">
            <v>3038</v>
          </cell>
          <cell r="F80">
            <v>5020113</v>
          </cell>
          <cell r="G80">
            <v>5.4000000000000001E-4</v>
          </cell>
        </row>
        <row r="81">
          <cell r="A81">
            <v>12.4</v>
          </cell>
          <cell r="B81" t="str">
            <v>CONCRETO VIGA CANAL 21 MPA</v>
          </cell>
          <cell r="C81" t="str">
            <v>ML</v>
          </cell>
          <cell r="D81">
            <v>120</v>
          </cell>
          <cell r="E81">
            <v>146234</v>
          </cell>
          <cell r="F81">
            <v>17548080</v>
          </cell>
          <cell r="G81">
            <v>1.89E-3</v>
          </cell>
        </row>
        <row r="82">
          <cell r="A82">
            <v>12.5</v>
          </cell>
          <cell r="B82" t="str">
            <v>SUMINISTRO E INSTALACIÓN DE TELA ASFÁLTICA PARA  VIGA CANAL, INCLUYE MORTERO IMPERMEABILIZADO</v>
          </cell>
          <cell r="C82" t="str">
            <v>ML</v>
          </cell>
          <cell r="D82">
            <v>120</v>
          </cell>
          <cell r="E82">
            <v>80717</v>
          </cell>
          <cell r="F82">
            <v>9686040</v>
          </cell>
          <cell r="G82">
            <v>1.0399999999999999E-3</v>
          </cell>
        </row>
        <row r="83">
          <cell r="A83">
            <v>12.6</v>
          </cell>
          <cell r="B83" t="str">
            <v>ESTRUCTURA METÁLICA PARA CUBIERTA A-36</v>
          </cell>
          <cell r="C83" t="str">
            <v>KG</v>
          </cell>
          <cell r="D83">
            <v>13845.14</v>
          </cell>
          <cell r="E83">
            <v>7500</v>
          </cell>
          <cell r="F83">
            <v>103838550</v>
          </cell>
          <cell r="G83">
            <v>1.1169999999999999E-2</v>
          </cell>
        </row>
        <row r="84">
          <cell r="A84">
            <v>12.7</v>
          </cell>
          <cell r="B84" t="str">
            <v>SUMINISTRO E INSTALACIÓN TEJA TERMO ACÚSTICA, TIPO  SANDWICH TRAPEZOIDAL COLOR BLANCO</v>
          </cell>
          <cell r="C84" t="str">
            <v>M2</v>
          </cell>
          <cell r="D84">
            <v>1881.85</v>
          </cell>
          <cell r="E84">
            <v>121200</v>
          </cell>
          <cell r="F84">
            <v>228080220</v>
          </cell>
          <cell r="G84">
            <v>2.452E-2</v>
          </cell>
        </row>
        <row r="85">
          <cell r="A85">
            <v>0</v>
          </cell>
          <cell r="B85">
            <v>0</v>
          </cell>
          <cell r="C85">
            <v>0</v>
          </cell>
          <cell r="D85">
            <v>0</v>
          </cell>
          <cell r="E85">
            <v>0</v>
          </cell>
          <cell r="F85">
            <v>527656061</v>
          </cell>
          <cell r="G85">
            <v>5.6739999999999999E-2</v>
          </cell>
        </row>
        <row r="86">
          <cell r="A86">
            <v>13</v>
          </cell>
          <cell r="B86" t="str">
            <v>ZONA ESCALERAS Y RAMPA DISCAPACITADOS</v>
          </cell>
          <cell r="C86">
            <v>0</v>
          </cell>
          <cell r="D86">
            <v>0</v>
          </cell>
          <cell r="E86">
            <v>0</v>
          </cell>
          <cell r="F86">
            <v>0</v>
          </cell>
          <cell r="G86">
            <v>0</v>
          </cell>
        </row>
        <row r="87">
          <cell r="A87">
            <v>13.1</v>
          </cell>
          <cell r="B87" t="str">
            <v>ACERO DE REFUERZO ESCALERAS Y RAMPA 420 MPA</v>
          </cell>
          <cell r="C87" t="str">
            <v>KG</v>
          </cell>
          <cell r="D87">
            <v>9274.6200000000008</v>
          </cell>
          <cell r="E87">
            <v>3038</v>
          </cell>
          <cell r="F87">
            <v>28176296</v>
          </cell>
          <cell r="G87">
            <v>3.0300000000000001E-3</v>
          </cell>
        </row>
        <row r="88">
          <cell r="A88">
            <v>13.2</v>
          </cell>
          <cell r="B88" t="str">
            <v>CONCRETO TRAMOS ESCALERAS 21 MPA</v>
          </cell>
          <cell r="C88" t="str">
            <v>M3</v>
          </cell>
          <cell r="D88">
            <v>29.83</v>
          </cell>
          <cell r="E88">
            <v>639250</v>
          </cell>
          <cell r="F88">
            <v>19068828</v>
          </cell>
          <cell r="G88">
            <v>2.0500000000000002E-3</v>
          </cell>
        </row>
        <row r="89">
          <cell r="A89">
            <v>13.3</v>
          </cell>
          <cell r="B89" t="str">
            <v>CONCRETO VIGAS PARA RAMPAS 21 MPA</v>
          </cell>
          <cell r="C89" t="str">
            <v>M3</v>
          </cell>
          <cell r="D89">
            <v>18.37</v>
          </cell>
          <cell r="E89">
            <v>628700</v>
          </cell>
          <cell r="F89">
            <v>11549219</v>
          </cell>
          <cell r="G89">
            <v>1.24E-3</v>
          </cell>
        </row>
        <row r="90">
          <cell r="A90">
            <v>13.4</v>
          </cell>
          <cell r="B90" t="str">
            <v>CONCRETO LOSAS MACIZAS RAMPAS 21 MPA</v>
          </cell>
          <cell r="C90" t="str">
            <v>M2</v>
          </cell>
          <cell r="D90">
            <v>157.44</v>
          </cell>
          <cell r="E90">
            <v>121780</v>
          </cell>
          <cell r="F90">
            <v>19173043</v>
          </cell>
          <cell r="G90">
            <v>2.0600000000000002E-3</v>
          </cell>
        </row>
        <row r="91">
          <cell r="A91">
            <v>0</v>
          </cell>
          <cell r="B91">
            <v>0</v>
          </cell>
          <cell r="C91">
            <v>0</v>
          </cell>
          <cell r="D91">
            <v>0</v>
          </cell>
          <cell r="E91">
            <v>0</v>
          </cell>
          <cell r="F91">
            <v>77967386</v>
          </cell>
          <cell r="G91">
            <v>8.3800000000000003E-3</v>
          </cell>
        </row>
        <row r="92">
          <cell r="A92">
            <v>14</v>
          </cell>
          <cell r="B92" t="str">
            <v>MAMPOSTERÍA</v>
          </cell>
          <cell r="C92">
            <v>0</v>
          </cell>
          <cell r="D92">
            <v>0</v>
          </cell>
          <cell r="E92">
            <v>0</v>
          </cell>
          <cell r="F92">
            <v>0</v>
          </cell>
          <cell r="G92">
            <v>0</v>
          </cell>
        </row>
        <row r="93">
          <cell r="A93">
            <v>14.1</v>
          </cell>
          <cell r="B93" t="str">
            <v>MUROS LADRILLO COMÚN SOGA</v>
          </cell>
          <cell r="C93" t="str">
            <v>M2</v>
          </cell>
          <cell r="D93">
            <v>5418.45</v>
          </cell>
          <cell r="E93">
            <v>30820</v>
          </cell>
          <cell r="F93">
            <v>166996629</v>
          </cell>
          <cell r="G93">
            <v>1.796E-2</v>
          </cell>
        </row>
        <row r="94">
          <cell r="A94">
            <v>14.2</v>
          </cell>
          <cell r="B94" t="str">
            <v>MUROS LADRILLO COMÚN EN TIZÓN</v>
          </cell>
          <cell r="C94" t="str">
            <v>M2</v>
          </cell>
          <cell r="D94">
            <v>225.07</v>
          </cell>
          <cell r="E94">
            <v>51581</v>
          </cell>
          <cell r="F94">
            <v>11609336</v>
          </cell>
          <cell r="G94">
            <v>1.25E-3</v>
          </cell>
        </row>
        <row r="95">
          <cell r="A95">
            <v>14.3</v>
          </cell>
          <cell r="B95" t="str">
            <v>MUROS LADRILLO LIMPIO EN SOGA A LA VISTA 1 CARA</v>
          </cell>
          <cell r="C95" t="str">
            <v>M2</v>
          </cell>
          <cell r="D95">
            <v>617.85</v>
          </cell>
          <cell r="E95">
            <v>46256</v>
          </cell>
          <cell r="F95">
            <v>28579270</v>
          </cell>
          <cell r="G95">
            <v>3.0699999999999998E-3</v>
          </cell>
        </row>
        <row r="96">
          <cell r="A96">
            <v>14.4</v>
          </cell>
          <cell r="B96" t="str">
            <v>MUROS LADRILLO LIMPIO EN TIZÓN A LA VISTA 1 CARA</v>
          </cell>
          <cell r="C96" t="str">
            <v>M2</v>
          </cell>
          <cell r="D96">
            <v>350.73</v>
          </cell>
          <cell r="E96">
            <v>80475</v>
          </cell>
          <cell r="F96">
            <v>28224997</v>
          </cell>
          <cell r="G96">
            <v>3.0300000000000001E-3</v>
          </cell>
        </row>
        <row r="97">
          <cell r="A97">
            <v>0</v>
          </cell>
          <cell r="B97">
            <v>0</v>
          </cell>
          <cell r="C97">
            <v>0</v>
          </cell>
          <cell r="D97">
            <v>0</v>
          </cell>
          <cell r="E97">
            <v>0</v>
          </cell>
          <cell r="F97">
            <v>235410232</v>
          </cell>
          <cell r="G97">
            <v>2.5310000000000003E-2</v>
          </cell>
        </row>
        <row r="98">
          <cell r="A98">
            <v>15</v>
          </cell>
          <cell r="B98" t="str">
            <v>RED SANITARIA INTERNA</v>
          </cell>
          <cell r="C98">
            <v>0</v>
          </cell>
          <cell r="D98">
            <v>0</v>
          </cell>
          <cell r="E98">
            <v>0</v>
          </cell>
          <cell r="F98">
            <v>0</v>
          </cell>
          <cell r="G98">
            <v>0</v>
          </cell>
        </row>
        <row r="99">
          <cell r="A99">
            <v>15.1</v>
          </cell>
          <cell r="B99" t="str">
            <v>PUNTOS SANITARIOS 2" CUARTO DE ASEO</v>
          </cell>
          <cell r="C99" t="str">
            <v>UND</v>
          </cell>
          <cell r="D99">
            <v>12</v>
          </cell>
          <cell r="E99">
            <v>44427</v>
          </cell>
          <cell r="F99">
            <v>533124</v>
          </cell>
          <cell r="G99">
            <v>6.0000000000000002E-5</v>
          </cell>
        </row>
        <row r="100">
          <cell r="A100">
            <v>15.2</v>
          </cell>
          <cell r="B100" t="str">
            <v>PUNTOS SANITARIOS 2" BAÑOS MUJERES</v>
          </cell>
          <cell r="C100" t="str">
            <v>UND</v>
          </cell>
          <cell r="D100">
            <v>36</v>
          </cell>
          <cell r="E100">
            <v>44427</v>
          </cell>
          <cell r="F100">
            <v>1599372</v>
          </cell>
          <cell r="G100">
            <v>1.7000000000000001E-4</v>
          </cell>
        </row>
        <row r="101">
          <cell r="A101">
            <v>15.3</v>
          </cell>
          <cell r="B101" t="str">
            <v>PUNTOS SANITARIOS 2" BAÑOS HOMBRES</v>
          </cell>
          <cell r="C101" t="str">
            <v>UND</v>
          </cell>
          <cell r="D101">
            <v>48</v>
          </cell>
          <cell r="E101">
            <v>44427</v>
          </cell>
          <cell r="F101">
            <v>2132496</v>
          </cell>
          <cell r="G101">
            <v>2.3000000000000001E-4</v>
          </cell>
        </row>
        <row r="102">
          <cell r="A102">
            <v>15.4</v>
          </cell>
          <cell r="B102" t="str">
            <v>PUNTOS SANITARIOS 2" BAÑOS DISCAPACITADOS</v>
          </cell>
          <cell r="C102" t="str">
            <v>UND</v>
          </cell>
          <cell r="D102">
            <v>12</v>
          </cell>
          <cell r="E102">
            <v>44427</v>
          </cell>
          <cell r="F102">
            <v>533124</v>
          </cell>
          <cell r="G102">
            <v>6.0000000000000002E-5</v>
          </cell>
        </row>
        <row r="103">
          <cell r="A103">
            <v>15.5</v>
          </cell>
          <cell r="B103" t="str">
            <v>PUNTOS SANITARIOS 4" BAÑO MUJERES</v>
          </cell>
          <cell r="C103" t="str">
            <v>UND</v>
          </cell>
          <cell r="D103">
            <v>30</v>
          </cell>
          <cell r="E103">
            <v>93448</v>
          </cell>
          <cell r="F103">
            <v>2803440</v>
          </cell>
          <cell r="G103">
            <v>2.9999999999999997E-4</v>
          </cell>
        </row>
        <row r="104">
          <cell r="A104">
            <v>15.6</v>
          </cell>
          <cell r="B104" t="str">
            <v>PUNTOS SANITARIOS 4" BAÑO HOMBRES</v>
          </cell>
          <cell r="C104" t="str">
            <v>UND</v>
          </cell>
          <cell r="D104">
            <v>18</v>
          </cell>
          <cell r="E104">
            <v>93448</v>
          </cell>
          <cell r="F104">
            <v>1682064</v>
          </cell>
          <cell r="G104">
            <v>1.8000000000000001E-4</v>
          </cell>
        </row>
        <row r="105">
          <cell r="A105">
            <v>15.7</v>
          </cell>
          <cell r="B105" t="str">
            <v>PUNTOS SANITARIOS 4" BAÑO DISCAPACITADOS</v>
          </cell>
          <cell r="C105" t="str">
            <v>UND</v>
          </cell>
          <cell r="D105">
            <v>6</v>
          </cell>
          <cell r="E105">
            <v>93448</v>
          </cell>
          <cell r="F105">
            <v>560688</v>
          </cell>
          <cell r="G105">
            <v>6.0000000000000002E-5</v>
          </cell>
        </row>
        <row r="106">
          <cell r="A106">
            <v>15.8</v>
          </cell>
          <cell r="B106" t="str">
            <v>BAJANTES AGUAS RESIDUALES 2"</v>
          </cell>
          <cell r="C106" t="str">
            <v>ML</v>
          </cell>
          <cell r="D106">
            <v>30.4</v>
          </cell>
          <cell r="E106">
            <v>17668</v>
          </cell>
          <cell r="F106">
            <v>537107</v>
          </cell>
          <cell r="G106">
            <v>6.0000000000000002E-5</v>
          </cell>
        </row>
        <row r="107">
          <cell r="A107">
            <v>15.9</v>
          </cell>
          <cell r="B107" t="str">
            <v>BAJANTES AGUAS RESIDUALES 4"</v>
          </cell>
          <cell r="C107" t="str">
            <v>ML</v>
          </cell>
          <cell r="D107">
            <v>60.8</v>
          </cell>
          <cell r="E107">
            <v>28909</v>
          </cell>
          <cell r="F107">
            <v>1757667</v>
          </cell>
          <cell r="G107">
            <v>1.9000000000000001E-4</v>
          </cell>
        </row>
        <row r="108">
          <cell r="A108" t="str">
            <v>15.10</v>
          </cell>
          <cell r="B108" t="str">
            <v>BAJANTES VENTILACIÓN 3"</v>
          </cell>
          <cell r="C108" t="str">
            <v>ML</v>
          </cell>
          <cell r="D108">
            <v>158.4</v>
          </cell>
          <cell r="E108">
            <v>18851</v>
          </cell>
          <cell r="F108">
            <v>2985998</v>
          </cell>
          <cell r="G108">
            <v>3.2000000000000003E-4</v>
          </cell>
        </row>
        <row r="109">
          <cell r="A109">
            <v>0</v>
          </cell>
          <cell r="B109">
            <v>0</v>
          </cell>
          <cell r="C109">
            <v>0</v>
          </cell>
          <cell r="D109">
            <v>0</v>
          </cell>
          <cell r="E109">
            <v>0</v>
          </cell>
          <cell r="F109">
            <v>15125080</v>
          </cell>
          <cell r="G109">
            <v>1.6299999999999999E-3</v>
          </cell>
        </row>
        <row r="110">
          <cell r="A110">
            <v>16</v>
          </cell>
          <cell r="B110" t="str">
            <v>RED PLUVIAL INTERNA</v>
          </cell>
          <cell r="C110">
            <v>0</v>
          </cell>
          <cell r="D110">
            <v>0</v>
          </cell>
          <cell r="E110">
            <v>0</v>
          </cell>
          <cell r="F110">
            <v>0</v>
          </cell>
          <cell r="G110">
            <v>0</v>
          </cell>
        </row>
        <row r="111">
          <cell r="A111">
            <v>16.100000000000001</v>
          </cell>
          <cell r="B111" t="str">
            <v>BAJANTES AGUAS LLUVIAS 4"</v>
          </cell>
          <cell r="C111" t="str">
            <v>ML</v>
          </cell>
          <cell r="D111">
            <v>236.8</v>
          </cell>
          <cell r="E111">
            <v>24684</v>
          </cell>
          <cell r="F111">
            <v>5845171</v>
          </cell>
          <cell r="G111">
            <v>6.3000000000000003E-4</v>
          </cell>
        </row>
        <row r="112">
          <cell r="A112">
            <v>0</v>
          </cell>
          <cell r="B112">
            <v>0</v>
          </cell>
          <cell r="C112">
            <v>0</v>
          </cell>
          <cell r="D112">
            <v>0</v>
          </cell>
          <cell r="E112">
            <v>0</v>
          </cell>
          <cell r="F112">
            <v>5845171</v>
          </cell>
          <cell r="G112">
            <v>6.3000000000000003E-4</v>
          </cell>
        </row>
        <row r="113">
          <cell r="A113">
            <v>17</v>
          </cell>
          <cell r="B113" t="str">
            <v>RED HIDRÁULICA INTERNA</v>
          </cell>
          <cell r="C113">
            <v>0</v>
          </cell>
          <cell r="D113">
            <v>0</v>
          </cell>
          <cell r="E113">
            <v>0</v>
          </cell>
          <cell r="F113">
            <v>0</v>
          </cell>
          <cell r="G113">
            <v>0</v>
          </cell>
        </row>
        <row r="114">
          <cell r="A114">
            <v>17.100000000000001</v>
          </cell>
          <cell r="B114" t="str">
            <v>RED HIDRÁULICA INTERNA TUBERÍA PVC PRESIÓN 2 1/2" RDE 21</v>
          </cell>
          <cell r="C114" t="str">
            <v>ML</v>
          </cell>
          <cell r="D114">
            <v>23.4</v>
          </cell>
          <cell r="E114">
            <v>20453</v>
          </cell>
          <cell r="F114">
            <v>478600</v>
          </cell>
          <cell r="G114">
            <v>5.0000000000000002E-5</v>
          </cell>
        </row>
        <row r="115">
          <cell r="A115">
            <v>17.2</v>
          </cell>
          <cell r="B115" t="str">
            <v>SUMINISTRO E INSTALACIÓN LLAVE DE PASO DE 1/2"</v>
          </cell>
          <cell r="C115" t="str">
            <v>UND</v>
          </cell>
          <cell r="D115">
            <v>6</v>
          </cell>
          <cell r="E115">
            <v>54199</v>
          </cell>
          <cell r="F115">
            <v>325194</v>
          </cell>
          <cell r="G115">
            <v>3.0000000000000001E-5</v>
          </cell>
        </row>
        <row r="116">
          <cell r="A116">
            <v>17.3</v>
          </cell>
          <cell r="B116" t="str">
            <v>SUMINISTRO E INSTALACIÓN LLAVE DE PASO DE 1"</v>
          </cell>
          <cell r="C116" t="str">
            <v>UND</v>
          </cell>
          <cell r="D116">
            <v>18</v>
          </cell>
          <cell r="E116">
            <v>76419</v>
          </cell>
          <cell r="F116">
            <v>1375542</v>
          </cell>
          <cell r="G116">
            <v>1.4999999999999999E-4</v>
          </cell>
        </row>
        <row r="117">
          <cell r="A117">
            <v>17.399999999999999</v>
          </cell>
          <cell r="B117" t="str">
            <v>SUMINISTRO E INSTALACIÓN LLAVE DE PASO DE 2"</v>
          </cell>
          <cell r="C117" t="str">
            <v>UND</v>
          </cell>
          <cell r="D117">
            <v>12</v>
          </cell>
          <cell r="E117">
            <v>185499</v>
          </cell>
          <cell r="F117">
            <v>2225988</v>
          </cell>
          <cell r="G117">
            <v>2.4000000000000001E-4</v>
          </cell>
        </row>
        <row r="118">
          <cell r="A118">
            <v>17.5</v>
          </cell>
          <cell r="B118" t="str">
            <v>PUNTOS HIDRÁULICOS CUARTOS DE ASEO PVC PRESIÓN DE 1/2"</v>
          </cell>
          <cell r="C118" t="str">
            <v>UND</v>
          </cell>
          <cell r="D118">
            <v>12</v>
          </cell>
          <cell r="E118">
            <v>26954</v>
          </cell>
          <cell r="F118">
            <v>323448</v>
          </cell>
          <cell r="G118">
            <v>3.0000000000000001E-5</v>
          </cell>
        </row>
        <row r="119">
          <cell r="A119">
            <v>17.600000000000001</v>
          </cell>
          <cell r="B119" t="str">
            <v>PUNTOS HIDRÁULICOS BAÑO MUJERES PVC PRESIÓN DE 1/2"</v>
          </cell>
          <cell r="C119" t="str">
            <v>UND</v>
          </cell>
          <cell r="D119">
            <v>66</v>
          </cell>
          <cell r="E119">
            <v>26954</v>
          </cell>
          <cell r="F119">
            <v>1778964</v>
          </cell>
          <cell r="G119">
            <v>1.9000000000000001E-4</v>
          </cell>
        </row>
        <row r="120">
          <cell r="A120">
            <v>17.7</v>
          </cell>
          <cell r="B120" t="str">
            <v>PUNTOS HIDRÁULICOS BAÑO HOMBRES PVC PRESIÓN DE 1/2"</v>
          </cell>
          <cell r="C120" t="str">
            <v>UND</v>
          </cell>
          <cell r="D120">
            <v>66</v>
          </cell>
          <cell r="E120">
            <v>26954</v>
          </cell>
          <cell r="F120">
            <v>1778964</v>
          </cell>
          <cell r="G120">
            <v>1.9000000000000001E-4</v>
          </cell>
        </row>
        <row r="121">
          <cell r="A121">
            <v>17.8</v>
          </cell>
          <cell r="B121" t="str">
            <v>PUNTOS HIDRÁULICOS BAÑO DISCAPACITADOS PVC PRESIÓN DE 1/2"</v>
          </cell>
          <cell r="C121" t="str">
            <v>UND</v>
          </cell>
          <cell r="D121">
            <v>18</v>
          </cell>
          <cell r="E121">
            <v>26954</v>
          </cell>
          <cell r="F121">
            <v>485172</v>
          </cell>
          <cell r="G121">
            <v>5.0000000000000002E-5</v>
          </cell>
        </row>
        <row r="122">
          <cell r="A122">
            <v>0</v>
          </cell>
          <cell r="B122">
            <v>0</v>
          </cell>
          <cell r="C122">
            <v>0</v>
          </cell>
          <cell r="D122">
            <v>0</v>
          </cell>
          <cell r="E122">
            <v>0</v>
          </cell>
          <cell r="F122">
            <v>8771872</v>
          </cell>
          <cell r="G122">
            <v>9.3000000000000016E-4</v>
          </cell>
        </row>
        <row r="123">
          <cell r="A123">
            <v>18</v>
          </cell>
          <cell r="B123" t="str">
            <v>RED CONTRA INCENDIOS</v>
          </cell>
          <cell r="C123">
            <v>0</v>
          </cell>
          <cell r="D123">
            <v>0</v>
          </cell>
          <cell r="E123">
            <v>0</v>
          </cell>
          <cell r="F123">
            <v>0</v>
          </cell>
          <cell r="G123">
            <v>0</v>
          </cell>
        </row>
        <row r="124">
          <cell r="A124">
            <v>18.100000000000001</v>
          </cell>
          <cell r="B124" t="str">
            <v>SIAMESA 2-1/2" EN BRONCE, PARA SISTEMA CONTRAINCENDIO.</v>
          </cell>
          <cell r="C124" t="str">
            <v>UND</v>
          </cell>
          <cell r="D124">
            <v>2</v>
          </cell>
          <cell r="E124">
            <v>1291450</v>
          </cell>
          <cell r="F124">
            <v>2582900</v>
          </cell>
          <cell r="G124">
            <v>2.7999999999999998E-4</v>
          </cell>
        </row>
        <row r="125">
          <cell r="A125">
            <v>18.2</v>
          </cell>
          <cell r="B125" t="str">
            <v>TUBERÍA H.G. 3" CONTRAINCENDIOS RED VERTICAL A GABINETES C.I.</v>
          </cell>
          <cell r="C125" t="str">
            <v>ML</v>
          </cell>
          <cell r="D125">
            <v>119.11</v>
          </cell>
          <cell r="E125">
            <v>55563</v>
          </cell>
          <cell r="F125">
            <v>6618109</v>
          </cell>
          <cell r="G125">
            <v>7.1000000000000002E-4</v>
          </cell>
        </row>
        <row r="126">
          <cell r="A126">
            <v>18.3</v>
          </cell>
          <cell r="B126" t="str">
            <v>SUMINISTRO E INSTALACIÓN DE GABINETE CONTRA INCENDIO CLASE II, INCLUYE VALVULA 2-1/2" BRONCE, MANGUERA, EXTINTOR, HACHA, ACCESORIOS.</v>
          </cell>
          <cell r="C126" t="str">
            <v>UND</v>
          </cell>
          <cell r="D126">
            <v>12</v>
          </cell>
          <cell r="E126">
            <v>1472100</v>
          </cell>
          <cell r="F126">
            <v>17665200</v>
          </cell>
          <cell r="G126">
            <v>1.9E-3</v>
          </cell>
        </row>
        <row r="127">
          <cell r="A127">
            <v>0</v>
          </cell>
          <cell r="B127">
            <v>0</v>
          </cell>
          <cell r="C127">
            <v>0</v>
          </cell>
          <cell r="D127">
            <v>0</v>
          </cell>
          <cell r="E127">
            <v>0</v>
          </cell>
          <cell r="F127">
            <v>26866209</v>
          </cell>
          <cell r="G127">
            <v>2.8900000000000002E-3</v>
          </cell>
        </row>
        <row r="128">
          <cell r="A128">
            <v>19</v>
          </cell>
          <cell r="B128" t="str">
            <v>REPELLO DE MUROS</v>
          </cell>
          <cell r="C128">
            <v>0</v>
          </cell>
          <cell r="D128">
            <v>0</v>
          </cell>
          <cell r="E128">
            <v>0</v>
          </cell>
          <cell r="F128">
            <v>0</v>
          </cell>
          <cell r="G128">
            <v>0</v>
          </cell>
        </row>
        <row r="129">
          <cell r="A129">
            <v>19.100000000000001</v>
          </cell>
          <cell r="B129" t="str">
            <v>REPELLO MUROS INTERIORES MORTERO 1:3</v>
          </cell>
          <cell r="C129" t="str">
            <v>M2</v>
          </cell>
          <cell r="D129">
            <v>12253.23</v>
          </cell>
          <cell r="E129">
            <v>14500</v>
          </cell>
          <cell r="F129">
            <v>177671835</v>
          </cell>
          <cell r="G129">
            <v>1.9099999999999999E-2</v>
          </cell>
        </row>
        <row r="130">
          <cell r="A130">
            <v>19.2</v>
          </cell>
          <cell r="B130" t="str">
            <v>REPELLO DE MUROS EN FACHADAS MORTERO 1:3</v>
          </cell>
          <cell r="C130" t="str">
            <v>M2</v>
          </cell>
          <cell r="D130">
            <v>2512</v>
          </cell>
          <cell r="E130">
            <v>17500</v>
          </cell>
          <cell r="F130">
            <v>43960000</v>
          </cell>
          <cell r="G130">
            <v>4.7299999999999998E-3</v>
          </cell>
        </row>
        <row r="131">
          <cell r="A131">
            <v>0</v>
          </cell>
          <cell r="B131">
            <v>0</v>
          </cell>
          <cell r="C131">
            <v>0</v>
          </cell>
          <cell r="D131">
            <v>0</v>
          </cell>
          <cell r="E131">
            <v>0</v>
          </cell>
          <cell r="F131">
            <v>221631835</v>
          </cell>
          <cell r="G131">
            <v>2.3829999999999997E-2</v>
          </cell>
        </row>
        <row r="132">
          <cell r="A132">
            <v>20</v>
          </cell>
          <cell r="B132" t="str">
            <v>PISOS PRIMARIOS</v>
          </cell>
          <cell r="C132">
            <v>0</v>
          </cell>
          <cell r="D132">
            <v>0</v>
          </cell>
          <cell r="E132">
            <v>0</v>
          </cell>
          <cell r="F132">
            <v>0</v>
          </cell>
          <cell r="G132">
            <v>0</v>
          </cell>
        </row>
        <row r="133">
          <cell r="A133">
            <v>20.100000000000001</v>
          </cell>
          <cell r="B133" t="str">
            <v>CONCRETO PISO PRIMARIO EN INTERIORES 21 MPA e=0.07 MT</v>
          </cell>
          <cell r="C133" t="str">
            <v>M2</v>
          </cell>
          <cell r="D133">
            <v>2838.74</v>
          </cell>
          <cell r="E133">
            <v>30191</v>
          </cell>
          <cell r="F133">
            <v>85704399</v>
          </cell>
          <cell r="G133">
            <v>9.2200000000000008E-3</v>
          </cell>
        </row>
        <row r="134">
          <cell r="A134">
            <v>0</v>
          </cell>
          <cell r="B134">
            <v>0</v>
          </cell>
          <cell r="C134">
            <v>0</v>
          </cell>
          <cell r="D134">
            <v>0</v>
          </cell>
          <cell r="E134">
            <v>0</v>
          </cell>
          <cell r="F134">
            <v>85704399</v>
          </cell>
          <cell r="G134">
            <v>9.2200000000000008E-3</v>
          </cell>
        </row>
        <row r="135">
          <cell r="A135">
            <v>21</v>
          </cell>
          <cell r="B135" t="str">
            <v>BANCAS EN CONCRETO</v>
          </cell>
          <cell r="C135">
            <v>0</v>
          </cell>
          <cell r="D135">
            <v>0</v>
          </cell>
          <cell r="E135">
            <v>0</v>
          </cell>
          <cell r="F135">
            <v>0</v>
          </cell>
          <cell r="G135">
            <v>0</v>
          </cell>
        </row>
        <row r="136">
          <cell r="A136">
            <v>21.1</v>
          </cell>
          <cell r="B136" t="str">
            <v>BANCAS EN CONCRETO EN CORREDORES 21 MPA</v>
          </cell>
          <cell r="C136" t="str">
            <v>ML</v>
          </cell>
          <cell r="D136">
            <v>120.96</v>
          </cell>
          <cell r="E136">
            <v>35821</v>
          </cell>
          <cell r="F136">
            <v>4332908</v>
          </cell>
          <cell r="G136">
            <v>4.6999999999999999E-4</v>
          </cell>
        </row>
        <row r="137">
          <cell r="A137">
            <v>0</v>
          </cell>
          <cell r="B137">
            <v>0</v>
          </cell>
          <cell r="C137">
            <v>0</v>
          </cell>
          <cell r="D137">
            <v>0</v>
          </cell>
          <cell r="E137">
            <v>0</v>
          </cell>
          <cell r="F137">
            <v>4332908</v>
          </cell>
          <cell r="G137">
            <v>4.6999999999999999E-4</v>
          </cell>
        </row>
        <row r="138">
          <cell r="A138">
            <v>22</v>
          </cell>
          <cell r="B138" t="str">
            <v>ENCHAPES PISOS Y PAREDES</v>
          </cell>
          <cell r="C138">
            <v>0</v>
          </cell>
          <cell r="D138">
            <v>0</v>
          </cell>
          <cell r="E138">
            <v>0</v>
          </cell>
          <cell r="F138">
            <v>0</v>
          </cell>
          <cell r="G138">
            <v>0</v>
          </cell>
        </row>
        <row r="139">
          <cell r="A139">
            <v>22.1</v>
          </cell>
          <cell r="B139" t="str">
            <v>SUMINISTRO E INSTALACION DE PISO EN CERAMICA TRAFICO 4, INCLUYE ALISTADO EN MORTERO 1:4</v>
          </cell>
          <cell r="C139" t="str">
            <v>M2</v>
          </cell>
          <cell r="D139">
            <v>6498.49</v>
          </cell>
          <cell r="E139">
            <v>62732</v>
          </cell>
          <cell r="F139">
            <v>407663275</v>
          </cell>
          <cell r="G139">
            <v>4.3830000000000001E-2</v>
          </cell>
        </row>
        <row r="140">
          <cell r="A140">
            <v>22.2</v>
          </cell>
          <cell r="B140" t="str">
            <v>SUMINISTRO E INSTALACION CERAMICA TRAFICO 4 PELDAÑOS ESCALERA (HUELLA+CONTRAHUELLA), INCLUYE ALISTADO EN MORTERO 1:4 Y PIRLAN EN BRONCE</v>
          </cell>
          <cell r="C140" t="str">
            <v>ML</v>
          </cell>
          <cell r="D140">
            <v>240</v>
          </cell>
          <cell r="E140">
            <v>62926</v>
          </cell>
          <cell r="F140">
            <v>15102240</v>
          </cell>
          <cell r="G140">
            <v>1.6199999999999999E-3</v>
          </cell>
        </row>
        <row r="141">
          <cell r="A141">
            <v>22.3</v>
          </cell>
          <cell r="B141" t="str">
            <v>GUARDAESCOBA EN CERAMICA TRAFICO 4</v>
          </cell>
          <cell r="C141" t="str">
            <v>ML</v>
          </cell>
          <cell r="D141">
            <v>2788.34</v>
          </cell>
          <cell r="E141">
            <v>8950</v>
          </cell>
          <cell r="F141">
            <v>24955643</v>
          </cell>
          <cell r="G141">
            <v>2.6800000000000001E-3</v>
          </cell>
        </row>
        <row r="142">
          <cell r="A142">
            <v>22.4</v>
          </cell>
          <cell r="B142" t="str">
            <v>ENCHAPE PISOS BAÑOS CERAMICA ANTIDESLIZANTE COLOR GRIS 30x30, INCLUYE ALISTADO EN MORTERO 1:4</v>
          </cell>
          <cell r="C142" t="str">
            <v>M2</v>
          </cell>
          <cell r="D142">
            <v>284</v>
          </cell>
          <cell r="E142">
            <v>52937</v>
          </cell>
          <cell r="F142">
            <v>15034108</v>
          </cell>
          <cell r="G142">
            <v>1.6199999999999999E-3</v>
          </cell>
        </row>
        <row r="143">
          <cell r="A143">
            <v>22.5</v>
          </cell>
          <cell r="B143" t="str">
            <v>ENCHAPE MUROS BAÑOS CERAMICA 20x30 PRIMERA CALIDAD</v>
          </cell>
          <cell r="C143" t="str">
            <v>M2</v>
          </cell>
          <cell r="D143">
            <v>552.70000000000005</v>
          </cell>
          <cell r="E143">
            <v>41492</v>
          </cell>
          <cell r="F143">
            <v>22932628</v>
          </cell>
          <cell r="G143">
            <v>2.47E-3</v>
          </cell>
        </row>
        <row r="144">
          <cell r="A144">
            <v>22.6</v>
          </cell>
          <cell r="B144" t="str">
            <v>CENEFA GRANITO PULIDO NEGRO, INCLUYE DILATACION EN BRONCE</v>
          </cell>
          <cell r="C144" t="str">
            <v>ML</v>
          </cell>
          <cell r="D144">
            <v>69.599999999999994</v>
          </cell>
          <cell r="E144">
            <v>47282</v>
          </cell>
          <cell r="F144">
            <v>3290827</v>
          </cell>
          <cell r="G144">
            <v>3.5E-4</v>
          </cell>
        </row>
        <row r="145">
          <cell r="A145">
            <v>0</v>
          </cell>
          <cell r="B145">
            <v>0</v>
          </cell>
          <cell r="C145">
            <v>0</v>
          </cell>
          <cell r="D145">
            <v>0</v>
          </cell>
          <cell r="E145">
            <v>0</v>
          </cell>
          <cell r="F145">
            <v>488978721</v>
          </cell>
          <cell r="G145">
            <v>5.2570000000000006E-2</v>
          </cell>
        </row>
        <row r="146">
          <cell r="A146">
            <v>23</v>
          </cell>
          <cell r="B146" t="str">
            <v>PINTURA MUROS</v>
          </cell>
          <cell r="C146">
            <v>0</v>
          </cell>
          <cell r="D146">
            <v>0</v>
          </cell>
          <cell r="E146">
            <v>0</v>
          </cell>
          <cell r="F146">
            <v>0</v>
          </cell>
          <cell r="G146">
            <v>0</v>
          </cell>
        </row>
        <row r="147">
          <cell r="A147">
            <v>23.1</v>
          </cell>
          <cell r="B147" t="str">
            <v>PINTURA MUROS INTERIORES 3 MANOS VINILO TIPO 1</v>
          </cell>
          <cell r="C147" t="str">
            <v>M2</v>
          </cell>
          <cell r="D147">
            <v>6609.7</v>
          </cell>
          <cell r="E147">
            <v>6760</v>
          </cell>
          <cell r="F147">
            <v>44681572</v>
          </cell>
          <cell r="G147">
            <v>4.7999999999999996E-3</v>
          </cell>
        </row>
        <row r="148">
          <cell r="A148">
            <v>23.2</v>
          </cell>
          <cell r="B148" t="str">
            <v>PINTURA MUROS EXTERIORES 3 MANOS VINILO TIPO 1</v>
          </cell>
          <cell r="C148" t="str">
            <v>M2</v>
          </cell>
          <cell r="D148">
            <v>2512</v>
          </cell>
          <cell r="E148">
            <v>9150</v>
          </cell>
          <cell r="F148">
            <v>22984800</v>
          </cell>
          <cell r="G148">
            <v>2.47E-3</v>
          </cell>
        </row>
        <row r="149">
          <cell r="A149">
            <v>0</v>
          </cell>
          <cell r="B149">
            <v>0</v>
          </cell>
          <cell r="C149">
            <v>0</v>
          </cell>
          <cell r="D149">
            <v>0</v>
          </cell>
          <cell r="E149">
            <v>0</v>
          </cell>
          <cell r="F149">
            <v>67666372</v>
          </cell>
          <cell r="G149">
            <v>7.2699999999999996E-3</v>
          </cell>
        </row>
        <row r="150">
          <cell r="A150">
            <v>24</v>
          </cell>
          <cell r="B150" t="str">
            <v>MUEBLES SANITARIOS</v>
          </cell>
          <cell r="C150">
            <v>0</v>
          </cell>
          <cell r="D150">
            <v>0</v>
          </cell>
          <cell r="E150">
            <v>0</v>
          </cell>
          <cell r="F150">
            <v>0</v>
          </cell>
          <cell r="G150">
            <v>0</v>
          </cell>
        </row>
        <row r="151">
          <cell r="A151">
            <v>24.1</v>
          </cell>
          <cell r="B151" t="str">
            <v>SANITARIO COMPLETO TIPO FLUXÓMETRO</v>
          </cell>
          <cell r="C151" t="str">
            <v>UND</v>
          </cell>
          <cell r="D151">
            <v>50</v>
          </cell>
          <cell r="E151">
            <v>658649</v>
          </cell>
          <cell r="F151">
            <v>32932450</v>
          </cell>
          <cell r="G151">
            <v>3.5400000000000002E-3</v>
          </cell>
        </row>
        <row r="152">
          <cell r="A152">
            <v>24.2</v>
          </cell>
          <cell r="B152" t="str">
            <v>ORINAL LÍNEA INSTITUCIONAL</v>
          </cell>
          <cell r="C152" t="str">
            <v>UND</v>
          </cell>
          <cell r="D152">
            <v>12</v>
          </cell>
          <cell r="E152">
            <v>285244</v>
          </cell>
          <cell r="F152">
            <v>3422928</v>
          </cell>
          <cell r="G152">
            <v>3.6999999999999999E-4</v>
          </cell>
        </row>
        <row r="153">
          <cell r="A153">
            <v>24.3</v>
          </cell>
          <cell r="B153" t="str">
            <v>SANITARIO PARA MINUSVÁLIDOS ACUAJET O SIMILAR</v>
          </cell>
          <cell r="C153" t="str">
            <v>UND</v>
          </cell>
          <cell r="D153">
            <v>6</v>
          </cell>
          <cell r="E153">
            <v>580649</v>
          </cell>
          <cell r="F153">
            <v>3483894</v>
          </cell>
          <cell r="G153">
            <v>3.6999999999999999E-4</v>
          </cell>
        </row>
        <row r="154">
          <cell r="A154">
            <v>24.4</v>
          </cell>
          <cell r="B154" t="str">
            <v>PASAMANOS CURVO PARA SANITARIO MINUSVÁLIDOS</v>
          </cell>
          <cell r="C154" t="str">
            <v>UND</v>
          </cell>
          <cell r="D154">
            <v>6</v>
          </cell>
          <cell r="E154">
            <v>177990</v>
          </cell>
          <cell r="F154">
            <v>1067940</v>
          </cell>
          <cell r="G154">
            <v>1.1E-4</v>
          </cell>
        </row>
        <row r="155">
          <cell r="A155">
            <v>24.5</v>
          </cell>
          <cell r="B155" t="str">
            <v>MESON EN CONCRETO A &lt;=60 CM H=7CM, INCLUYE GRANITO PULIDO MESON + FALDON</v>
          </cell>
          <cell r="C155" t="str">
            <v>ML</v>
          </cell>
          <cell r="D155">
            <v>24</v>
          </cell>
          <cell r="E155">
            <v>184137</v>
          </cell>
          <cell r="F155">
            <v>4419288</v>
          </cell>
          <cell r="G155">
            <v>4.8000000000000001E-4</v>
          </cell>
        </row>
        <row r="156">
          <cell r="A156">
            <v>24.6</v>
          </cell>
          <cell r="B156" t="str">
            <v>LAVAMANOS DE SOBREPONER PARA BAÑOS, INCLUYE GRIFERIA Y ACCESORIOS</v>
          </cell>
          <cell r="C156" t="str">
            <v>UND</v>
          </cell>
          <cell r="D156">
            <v>48</v>
          </cell>
          <cell r="E156">
            <v>168973</v>
          </cell>
          <cell r="F156">
            <v>8110704</v>
          </cell>
          <cell r="G156">
            <v>8.7000000000000001E-4</v>
          </cell>
        </row>
        <row r="157">
          <cell r="A157">
            <v>24.7</v>
          </cell>
          <cell r="B157" t="str">
            <v>LAVAMANOS DE COLGAR PARA BAÑOS PORTERÍAS EDIFICIOS, INCLUYE GRIFERIA Y ACCESORIOS</v>
          </cell>
          <cell r="C157" t="str">
            <v>UND</v>
          </cell>
          <cell r="D157">
            <v>2</v>
          </cell>
          <cell r="E157">
            <v>157573</v>
          </cell>
          <cell r="F157">
            <v>315146</v>
          </cell>
          <cell r="G157">
            <v>3.0000000000000001E-5</v>
          </cell>
        </row>
        <row r="158">
          <cell r="A158">
            <v>24.8</v>
          </cell>
          <cell r="B158" t="str">
            <v>LAVAMANOS DE COLGAR BAÑO MINUSVÁLIDOS, INCLUYE GRIFERIA Y ACCESORIOS</v>
          </cell>
          <cell r="C158" t="str">
            <v>UND</v>
          </cell>
          <cell r="D158">
            <v>6</v>
          </cell>
          <cell r="E158">
            <v>157573</v>
          </cell>
          <cell r="F158">
            <v>945438</v>
          </cell>
          <cell r="G158">
            <v>1E-4</v>
          </cell>
        </row>
        <row r="159">
          <cell r="A159">
            <v>24.9</v>
          </cell>
          <cell r="B159" t="str">
            <v>DISPENSADOR DE PAPEL HIGIÉNICO LÍNEA INSTITUCIONAL</v>
          </cell>
          <cell r="C159" t="str">
            <v>UND</v>
          </cell>
          <cell r="D159">
            <v>56</v>
          </cell>
          <cell r="E159">
            <v>111210</v>
          </cell>
          <cell r="F159">
            <v>6227760</v>
          </cell>
          <cell r="G159">
            <v>6.7000000000000002E-4</v>
          </cell>
        </row>
        <row r="160">
          <cell r="A160" t="str">
            <v>24.10</v>
          </cell>
          <cell r="B160" t="str">
            <v>ESPEJO PARA BAÑO 4 mm</v>
          </cell>
          <cell r="C160" t="str">
            <v>M2</v>
          </cell>
          <cell r="D160">
            <v>48</v>
          </cell>
          <cell r="E160">
            <v>60000</v>
          </cell>
          <cell r="F160">
            <v>2880000</v>
          </cell>
          <cell r="G160">
            <v>3.1E-4</v>
          </cell>
        </row>
        <row r="161">
          <cell r="A161">
            <v>0</v>
          </cell>
          <cell r="B161">
            <v>0</v>
          </cell>
          <cell r="C161">
            <v>0</v>
          </cell>
          <cell r="D161">
            <v>0</v>
          </cell>
          <cell r="E161">
            <v>0</v>
          </cell>
          <cell r="F161">
            <v>63805548</v>
          </cell>
          <cell r="G161">
            <v>6.8500000000000011E-3</v>
          </cell>
        </row>
        <row r="162">
          <cell r="A162">
            <v>25</v>
          </cell>
          <cell r="B162" t="str">
            <v>CARPINTERÍA METÁLICA</v>
          </cell>
          <cell r="C162">
            <v>0</v>
          </cell>
          <cell r="D162">
            <v>0</v>
          </cell>
          <cell r="E162">
            <v>0</v>
          </cell>
          <cell r="F162">
            <v>0</v>
          </cell>
          <cell r="G162">
            <v>0</v>
          </cell>
        </row>
        <row r="163">
          <cell r="A163">
            <v>25.1</v>
          </cell>
          <cell r="B163" t="str">
            <v>SUMINISTRO E INSTALACIÓN PUERTA VENTANA ALUMINIO CORREDIZA VIDRIO DE SEGURIDAD 4MM TIPO PV-1, INCLUYE CERRADURA TIPO YALE</v>
          </cell>
          <cell r="C163" t="str">
            <v>UND</v>
          </cell>
          <cell r="D163">
            <v>4</v>
          </cell>
          <cell r="E163">
            <v>1783913</v>
          </cell>
          <cell r="F163">
            <v>7135652</v>
          </cell>
          <cell r="G163">
            <v>7.6999999999999996E-4</v>
          </cell>
        </row>
        <row r="164">
          <cell r="A164">
            <v>25.2</v>
          </cell>
          <cell r="B164" t="str">
            <v>SUMINISTRO E INSTALACIÓN PUERTA VENTANA ALUMINIO CORREDIZA VIDRIO DE SEGURIDAD 4MM TIPO PV-2, INCLUYE CERRADURA TIPO YALE</v>
          </cell>
          <cell r="C164" t="str">
            <v>UND</v>
          </cell>
          <cell r="D164">
            <v>2</v>
          </cell>
          <cell r="E164">
            <v>378750</v>
          </cell>
          <cell r="F164">
            <v>757500</v>
          </cell>
          <cell r="G164">
            <v>8.0000000000000007E-5</v>
          </cell>
        </row>
        <row r="165">
          <cell r="A165">
            <v>25.3</v>
          </cell>
          <cell r="B165" t="str">
            <v>SUMINISTRO E INSTALACIÓN PUERTA VIDRIO TEMPLADO 10MM TIPO P-1, INCLUYE CERRADURA TIPO YALE</v>
          </cell>
          <cell r="C165" t="str">
            <v>UND</v>
          </cell>
          <cell r="D165">
            <v>48</v>
          </cell>
          <cell r="E165">
            <v>4196550</v>
          </cell>
          <cell r="F165">
            <v>201434400</v>
          </cell>
          <cell r="G165">
            <v>2.1659999999999999E-2</v>
          </cell>
        </row>
        <row r="166">
          <cell r="A166">
            <v>25.4</v>
          </cell>
          <cell r="B166" t="str">
            <v>SUMINISTRO E INSTALACIÓN PUERTA ALUMINIO TIPO P-2, INCLUYE CERRADURA TIPO YALE</v>
          </cell>
          <cell r="C166" t="str">
            <v>UND</v>
          </cell>
          <cell r="D166">
            <v>62</v>
          </cell>
          <cell r="E166">
            <v>829463</v>
          </cell>
          <cell r="F166">
            <v>51426706</v>
          </cell>
          <cell r="G166">
            <v>5.5300000000000002E-3</v>
          </cell>
        </row>
        <row r="167">
          <cell r="A167">
            <v>25.5</v>
          </cell>
          <cell r="B167" t="str">
            <v>SUMINISTRO E INSTALACIÓN PUERTA ALUMINIO TIPO P-3, INCLUYE CERRADURA TIPO YALE</v>
          </cell>
          <cell r="C167" t="str">
            <v>UND</v>
          </cell>
          <cell r="D167">
            <v>6</v>
          </cell>
          <cell r="E167">
            <v>718363</v>
          </cell>
          <cell r="F167">
            <v>4310178</v>
          </cell>
          <cell r="G167">
            <v>4.6000000000000001E-4</v>
          </cell>
        </row>
        <row r="168">
          <cell r="A168">
            <v>25.6</v>
          </cell>
          <cell r="B168" t="str">
            <v>SUMINISTRO E INSTALACIÓN PUERTA ALUMINIO TIPO P-4, INCLUYE CERRADURA TIPO YALE</v>
          </cell>
          <cell r="C168" t="str">
            <v>UND</v>
          </cell>
          <cell r="D168">
            <v>2</v>
          </cell>
          <cell r="E168">
            <v>618120</v>
          </cell>
          <cell r="F168">
            <v>1236240</v>
          </cell>
          <cell r="G168">
            <v>1.2999999999999999E-4</v>
          </cell>
        </row>
        <row r="169">
          <cell r="A169">
            <v>25.7</v>
          </cell>
          <cell r="B169" t="str">
            <v>SUMINISTRO E INSTALACIÓN PUERTA ALUMINIO TIPO P-5, INCLUYE CERRADURA TIPO YALE</v>
          </cell>
          <cell r="C169" t="str">
            <v>UND</v>
          </cell>
          <cell r="D169">
            <v>42</v>
          </cell>
          <cell r="E169">
            <v>531866</v>
          </cell>
          <cell r="F169">
            <v>22338372</v>
          </cell>
          <cell r="G169">
            <v>2.3999999999999998E-3</v>
          </cell>
        </row>
        <row r="170">
          <cell r="A170">
            <v>25.8</v>
          </cell>
          <cell r="B170" t="str">
            <v>SUMINISTRO E INSTALACIÓN PUERTA ALUMINIO TIPO P-6, INCLUYE CERRADURA TIPO YALE</v>
          </cell>
          <cell r="C170" t="str">
            <v>UND</v>
          </cell>
          <cell r="D170">
            <v>2</v>
          </cell>
          <cell r="E170">
            <v>585800</v>
          </cell>
          <cell r="F170">
            <v>1171600</v>
          </cell>
          <cell r="G170">
            <v>1.2999999999999999E-4</v>
          </cell>
        </row>
        <row r="171">
          <cell r="A171">
            <v>25.9</v>
          </cell>
          <cell r="B171" t="str">
            <v>SUMINISTRO E INSTALACIÓN VENTANA ALUMINIO CORREDIZA VIDRIO 4MM TIPO V-1</v>
          </cell>
          <cell r="C171" t="str">
            <v>UND</v>
          </cell>
          <cell r="D171">
            <v>48</v>
          </cell>
          <cell r="E171">
            <v>942431</v>
          </cell>
          <cell r="F171">
            <v>45236688</v>
          </cell>
          <cell r="G171">
            <v>4.8599999999999997E-3</v>
          </cell>
        </row>
        <row r="172">
          <cell r="A172" t="str">
            <v>25.10</v>
          </cell>
          <cell r="B172" t="str">
            <v>SUMINISTRO E INSTALACIÓN VENTANA ALUMINIO CORREDIZA VIDRIO 4MM TIPO V-2</v>
          </cell>
          <cell r="C172" t="str">
            <v>UND</v>
          </cell>
          <cell r="D172">
            <v>6</v>
          </cell>
          <cell r="E172">
            <v>1021363</v>
          </cell>
          <cell r="F172">
            <v>6128178</v>
          </cell>
          <cell r="G172">
            <v>6.6E-4</v>
          </cell>
        </row>
        <row r="173">
          <cell r="A173">
            <v>25.11</v>
          </cell>
          <cell r="B173" t="str">
            <v>SUMINISTRO E INSTALACIÓN PERSIANA ALUMINIO TIPO V-3</v>
          </cell>
          <cell r="C173" t="str">
            <v>UND</v>
          </cell>
          <cell r="D173">
            <v>12</v>
          </cell>
          <cell r="E173">
            <v>372690</v>
          </cell>
          <cell r="F173">
            <v>4472280</v>
          </cell>
          <cell r="G173">
            <v>4.8000000000000001E-4</v>
          </cell>
        </row>
        <row r="174">
          <cell r="A174">
            <v>25.12</v>
          </cell>
          <cell r="B174" t="str">
            <v>SUMINISTRO E INSTALACIÓN PERSIANA ALUMINIO TIPO V-4</v>
          </cell>
          <cell r="C174" t="str">
            <v>UND</v>
          </cell>
          <cell r="D174">
            <v>2</v>
          </cell>
          <cell r="E174">
            <v>413090</v>
          </cell>
          <cell r="F174">
            <v>826180</v>
          </cell>
          <cell r="G174">
            <v>9.0000000000000006E-5</v>
          </cell>
        </row>
        <row r="175">
          <cell r="A175">
            <v>25.13</v>
          </cell>
          <cell r="B175" t="str">
            <v>SUMINISTRO E INSTALACIÓN PERSIANA ALUMINIO TIPO V-5</v>
          </cell>
          <cell r="C175" t="str">
            <v>UND</v>
          </cell>
          <cell r="D175">
            <v>6</v>
          </cell>
          <cell r="E175">
            <v>679225</v>
          </cell>
          <cell r="F175">
            <v>4075350</v>
          </cell>
          <cell r="G175">
            <v>4.4000000000000002E-4</v>
          </cell>
        </row>
        <row r="176">
          <cell r="A176">
            <v>25.14</v>
          </cell>
          <cell r="B176" t="str">
            <v>SUMINISTRO E INSTALACIÓN VENTANA EN VIDRIO TEMPLADO 8MM TIPO V-6</v>
          </cell>
          <cell r="C176" t="str">
            <v>UND</v>
          </cell>
          <cell r="D176">
            <v>2</v>
          </cell>
          <cell r="E176">
            <v>1115040</v>
          </cell>
          <cell r="F176">
            <v>2230080</v>
          </cell>
          <cell r="G176">
            <v>2.4000000000000001E-4</v>
          </cell>
        </row>
        <row r="177">
          <cell r="A177">
            <v>25.15</v>
          </cell>
          <cell r="B177" t="str">
            <v>SUMINISTRO E INSTALACIÓN VENTANA EN VIDRIO TEMPLADO 8MM TIPO V-7</v>
          </cell>
          <cell r="C177" t="str">
            <v>UND</v>
          </cell>
          <cell r="D177">
            <v>2</v>
          </cell>
          <cell r="E177">
            <v>6569040</v>
          </cell>
          <cell r="F177">
            <v>13138080</v>
          </cell>
          <cell r="G177">
            <v>1.41E-3</v>
          </cell>
        </row>
        <row r="178">
          <cell r="A178">
            <v>25.16</v>
          </cell>
          <cell r="B178" t="str">
            <v>SUMINISTRO E INSTALACIÓN VENTANA ALUMINIO CORREDIZA VIDRIO 4MM TIPO V-8</v>
          </cell>
          <cell r="C178" t="str">
            <v>UND</v>
          </cell>
          <cell r="D178">
            <v>2</v>
          </cell>
          <cell r="E178">
            <v>685538</v>
          </cell>
          <cell r="F178">
            <v>1371076</v>
          </cell>
          <cell r="G178">
            <v>1.4999999999999999E-4</v>
          </cell>
        </row>
        <row r="179">
          <cell r="A179">
            <v>25.17</v>
          </cell>
          <cell r="B179" t="str">
            <v>SUMINISTRO E INSTALACIÓN PERSIANA ALUMINIO TIPO V-9</v>
          </cell>
          <cell r="C179" t="str">
            <v>UND</v>
          </cell>
          <cell r="D179">
            <v>4</v>
          </cell>
          <cell r="E179">
            <v>691093</v>
          </cell>
          <cell r="F179">
            <v>2764372</v>
          </cell>
          <cell r="G179">
            <v>2.9999999999999997E-4</v>
          </cell>
        </row>
        <row r="180">
          <cell r="A180">
            <v>25.18</v>
          </cell>
          <cell r="B180" t="str">
            <v>SUMINISTRO E INSTALACIÓN VENTANA ALUMINIO CORREDIZA VIDRIO 4MM TIPO V-10</v>
          </cell>
          <cell r="C180" t="str">
            <v>UND</v>
          </cell>
          <cell r="D180">
            <v>4</v>
          </cell>
          <cell r="E180">
            <v>900668</v>
          </cell>
          <cell r="F180">
            <v>3602672</v>
          </cell>
          <cell r="G180">
            <v>3.8999999999999999E-4</v>
          </cell>
        </row>
        <row r="181">
          <cell r="A181">
            <v>25.19</v>
          </cell>
          <cell r="B181" t="str">
            <v>SUMINISTRO E INSTALACIÓN PERSIANA ALUMINIO TIPO V-11</v>
          </cell>
          <cell r="C181" t="str">
            <v>UND</v>
          </cell>
          <cell r="D181">
            <v>6</v>
          </cell>
          <cell r="E181">
            <v>691850</v>
          </cell>
          <cell r="F181">
            <v>4151100</v>
          </cell>
          <cell r="G181">
            <v>4.4999999999999999E-4</v>
          </cell>
        </row>
        <row r="182">
          <cell r="A182" t="str">
            <v>25.20</v>
          </cell>
          <cell r="B182" t="str">
            <v>SUMINISTRO E INSTALACIÓN PERSIANA ALUMINIO TIPO V-12</v>
          </cell>
          <cell r="C182" t="str">
            <v>UND</v>
          </cell>
          <cell r="D182">
            <v>6</v>
          </cell>
          <cell r="E182">
            <v>462075</v>
          </cell>
          <cell r="F182">
            <v>2772450</v>
          </cell>
          <cell r="G182">
            <v>2.9999999999999997E-4</v>
          </cell>
        </row>
        <row r="183">
          <cell r="A183">
            <v>25.21</v>
          </cell>
          <cell r="B183" t="str">
            <v>SUMINISTRO E INSTALACIÓN VENTANA ALUMINIO CORREDIZA VIDRIO 4MM TIPO V-13</v>
          </cell>
          <cell r="C183" t="str">
            <v>UND</v>
          </cell>
          <cell r="D183">
            <v>4</v>
          </cell>
          <cell r="E183">
            <v>1036260</v>
          </cell>
          <cell r="F183">
            <v>4145040</v>
          </cell>
          <cell r="G183">
            <v>4.4999999999999999E-4</v>
          </cell>
        </row>
        <row r="184">
          <cell r="A184">
            <v>25.22</v>
          </cell>
          <cell r="B184" t="str">
            <v>SUMINISTRO E INSTALACIÓN MALLA MICRO PERFORADA</v>
          </cell>
          <cell r="C184" t="str">
            <v>M2</v>
          </cell>
          <cell r="D184">
            <v>400</v>
          </cell>
          <cell r="E184">
            <v>75750</v>
          </cell>
          <cell r="F184">
            <v>30300000</v>
          </cell>
          <cell r="G184">
            <v>3.2599999999999999E-3</v>
          </cell>
        </row>
        <row r="185">
          <cell r="A185">
            <v>25.23</v>
          </cell>
          <cell r="B185" t="str">
            <v>SUMINISTRO E INSTALACIÓN PASAMANOS METÁLICOS ACERO INOXIDABLE 2" ESCALERAS</v>
          </cell>
          <cell r="C185" t="str">
            <v>ML</v>
          </cell>
          <cell r="D185">
            <v>60</v>
          </cell>
          <cell r="E185">
            <v>128876</v>
          </cell>
          <cell r="F185">
            <v>7732560</v>
          </cell>
          <cell r="G185">
            <v>8.3000000000000001E-4</v>
          </cell>
        </row>
        <row r="186">
          <cell r="A186">
            <v>25.24</v>
          </cell>
          <cell r="B186" t="str">
            <v>SUMINISTRO E INSTALACIÓN BARANDA EN ACERO INOXIDABLE 2" PARA RAMPAS</v>
          </cell>
          <cell r="C186" t="str">
            <v>ML</v>
          </cell>
          <cell r="D186">
            <v>175.84</v>
          </cell>
          <cell r="E186">
            <v>353500</v>
          </cell>
          <cell r="F186">
            <v>62159440</v>
          </cell>
          <cell r="G186">
            <v>6.6800000000000002E-3</v>
          </cell>
        </row>
        <row r="187">
          <cell r="A187">
            <v>25.25</v>
          </cell>
          <cell r="B187" t="str">
            <v>SUMINISTRO E INSTALACION DIVISIONES ENTAMBORADAS PARA BATERÍA SANITARIA EN ACERO INOXIDABLE CAL. 18</v>
          </cell>
          <cell r="C187" t="str">
            <v>M2</v>
          </cell>
          <cell r="D187">
            <v>182.46</v>
          </cell>
          <cell r="E187">
            <v>404578</v>
          </cell>
          <cell r="F187">
            <v>73819302</v>
          </cell>
          <cell r="G187">
            <v>7.9399999999999991E-3</v>
          </cell>
        </row>
        <row r="188">
          <cell r="A188">
            <v>25.26</v>
          </cell>
          <cell r="B188" t="str">
            <v>SUMINISTRO E INSTALACION CERRAMIENTO PERIMETRAL EN REJA METALICA TUBULAR 2" CAL.18, INCLUYE PINTURA</v>
          </cell>
          <cell r="C188" t="str">
            <v>ML</v>
          </cell>
          <cell r="D188">
            <v>449</v>
          </cell>
          <cell r="E188">
            <v>187200</v>
          </cell>
          <cell r="F188">
            <v>84052800</v>
          </cell>
          <cell r="G188">
            <v>9.0399999999999994E-3</v>
          </cell>
        </row>
        <row r="189">
          <cell r="A189">
            <v>25.27</v>
          </cell>
          <cell r="B189" t="str">
            <v>SUMINISTRO E INSTALACION PUERTA VEHICULAR METALICA TUBULAR 2" CAL.14, INCLUYE PINTURA</v>
          </cell>
          <cell r="C189" t="str">
            <v>UND</v>
          </cell>
          <cell r="D189">
            <v>2</v>
          </cell>
          <cell r="E189">
            <v>2285400</v>
          </cell>
          <cell r="F189">
            <v>4570800</v>
          </cell>
          <cell r="G189">
            <v>4.8999999999999998E-4</v>
          </cell>
        </row>
        <row r="190">
          <cell r="A190">
            <v>0</v>
          </cell>
          <cell r="B190">
            <v>0</v>
          </cell>
          <cell r="C190">
            <v>0</v>
          </cell>
          <cell r="D190">
            <v>0</v>
          </cell>
          <cell r="E190">
            <v>0</v>
          </cell>
          <cell r="F190">
            <v>647359096</v>
          </cell>
          <cell r="G190">
            <v>6.9620000000000001E-2</v>
          </cell>
        </row>
        <row r="191">
          <cell r="A191">
            <v>26</v>
          </cell>
          <cell r="B191" t="str">
            <v>CIELOFALSOS</v>
          </cell>
          <cell r="C191">
            <v>0</v>
          </cell>
          <cell r="D191">
            <v>0</v>
          </cell>
          <cell r="E191">
            <v>0</v>
          </cell>
          <cell r="F191">
            <v>0</v>
          </cell>
          <cell r="G191">
            <v>0</v>
          </cell>
        </row>
        <row r="192">
          <cell r="A192">
            <v>26.1</v>
          </cell>
          <cell r="B192" t="str">
            <v>SUMINISTRO E INSTALACIÓN DE PANEL YESO PARA CIELO RASOS</v>
          </cell>
          <cell r="C192" t="str">
            <v>M2</v>
          </cell>
          <cell r="D192">
            <v>6782.49</v>
          </cell>
          <cell r="E192">
            <v>38000</v>
          </cell>
          <cell r="F192">
            <v>257734620</v>
          </cell>
          <cell r="G192">
            <v>2.7709999999999999E-2</v>
          </cell>
        </row>
        <row r="193">
          <cell r="A193">
            <v>0</v>
          </cell>
          <cell r="B193">
            <v>0</v>
          </cell>
          <cell r="C193">
            <v>0</v>
          </cell>
          <cell r="D193">
            <v>0</v>
          </cell>
          <cell r="E193">
            <v>0</v>
          </cell>
          <cell r="F193">
            <v>257734620</v>
          </cell>
          <cell r="G193">
            <v>2.7709999999999999E-2</v>
          </cell>
        </row>
        <row r="194">
          <cell r="A194">
            <v>27</v>
          </cell>
          <cell r="B194" t="str">
            <v>PORTERÍA</v>
          </cell>
          <cell r="C194">
            <v>0</v>
          </cell>
          <cell r="D194">
            <v>0</v>
          </cell>
          <cell r="E194">
            <v>0</v>
          </cell>
          <cell r="F194">
            <v>0</v>
          </cell>
          <cell r="G194">
            <v>0</v>
          </cell>
        </row>
        <row r="195">
          <cell r="A195">
            <v>27.1</v>
          </cell>
          <cell r="B195" t="str">
            <v>ACERO DE REFUERZO PORTERÍA 420 MPA</v>
          </cell>
          <cell r="C195" t="str">
            <v>KG</v>
          </cell>
          <cell r="D195">
            <v>6543.46</v>
          </cell>
          <cell r="E195">
            <v>3038</v>
          </cell>
          <cell r="F195">
            <v>19879031</v>
          </cell>
          <cell r="G195">
            <v>2.14E-3</v>
          </cell>
        </row>
        <row r="196">
          <cell r="A196">
            <v>27.2</v>
          </cell>
          <cell r="B196" t="str">
            <v>CONCRETO CIMENTACION PORTERÍAS 21 MPA</v>
          </cell>
          <cell r="C196" t="str">
            <v>M3</v>
          </cell>
          <cell r="D196">
            <v>34.96</v>
          </cell>
          <cell r="E196">
            <v>559904</v>
          </cell>
          <cell r="F196">
            <v>19574244</v>
          </cell>
          <cell r="G196">
            <v>2.0999999999999999E-3</v>
          </cell>
        </row>
        <row r="197">
          <cell r="A197">
            <v>27.3</v>
          </cell>
          <cell r="B197" t="str">
            <v>CONCRETO COLUMNAS PORTERÍAS 21 MPA</v>
          </cell>
          <cell r="C197" t="str">
            <v>M3</v>
          </cell>
          <cell r="D197">
            <v>46.19</v>
          </cell>
          <cell r="E197">
            <v>673978</v>
          </cell>
          <cell r="F197">
            <v>31131044</v>
          </cell>
          <cell r="G197">
            <v>3.3500000000000001E-3</v>
          </cell>
        </row>
        <row r="198">
          <cell r="A198">
            <v>27.4</v>
          </cell>
          <cell r="B198" t="str">
            <v>CONCRETO VIGAS DE AMARRE Y CORONACION PORTERÍAS 21 MPA</v>
          </cell>
          <cell r="C198" t="str">
            <v>M3</v>
          </cell>
          <cell r="D198">
            <v>17.21</v>
          </cell>
          <cell r="E198">
            <v>628700</v>
          </cell>
          <cell r="F198">
            <v>10819927</v>
          </cell>
          <cell r="G198">
            <v>1.16E-3</v>
          </cell>
        </row>
        <row r="199">
          <cell r="A199">
            <v>27.5</v>
          </cell>
          <cell r="B199" t="str">
            <v>MUROS LADRILLO ESTRUCTURAL SOGA 10X12X29CM PORTERÍAS, INCLUYE REFUERZO Y DOVELAS EN GROUTING 21 MPA</v>
          </cell>
          <cell r="C199" t="str">
            <v>M2</v>
          </cell>
          <cell r="D199">
            <v>307.69</v>
          </cell>
          <cell r="E199">
            <v>59027</v>
          </cell>
          <cell r="F199">
            <v>18162018</v>
          </cell>
          <cell r="G199">
            <v>1.9499999999999999E-3</v>
          </cell>
        </row>
        <row r="200">
          <cell r="A200">
            <v>27.6</v>
          </cell>
          <cell r="B200" t="str">
            <v>ESTRUCTURA METÁLICA PARA CUBIERTA A-36 PORTERÍAS</v>
          </cell>
          <cell r="C200" t="str">
            <v>KG</v>
          </cell>
          <cell r="D200">
            <v>3075.53</v>
          </cell>
          <cell r="E200">
            <v>7500</v>
          </cell>
          <cell r="F200">
            <v>23066475</v>
          </cell>
          <cell r="G200">
            <v>2.48E-3</v>
          </cell>
        </row>
        <row r="201">
          <cell r="A201">
            <v>27.7</v>
          </cell>
          <cell r="B201" t="str">
            <v>SUMINISTRO E INSTALACIÓN TEJA TERMO ACÚSTICA, TIPO  SANDWICH TRAPEZOIDAL COLOR BLANCO PORTERÍAS</v>
          </cell>
          <cell r="C201" t="str">
            <v>M2</v>
          </cell>
          <cell r="D201">
            <v>480.25</v>
          </cell>
          <cell r="E201">
            <v>121200</v>
          </cell>
          <cell r="F201">
            <v>58206300</v>
          </cell>
          <cell r="G201">
            <v>6.2599999999999999E-3</v>
          </cell>
        </row>
        <row r="202">
          <cell r="A202">
            <v>27.8</v>
          </cell>
          <cell r="B202" t="str">
            <v>CANAL EN LÁMINA GALVANIZADA CAL.20 PORTERÍAS, INCLUYE ACABADO EN ANTICORROSIVO Y ESMALTE</v>
          </cell>
          <cell r="C202" t="str">
            <v>ML</v>
          </cell>
          <cell r="D202">
            <v>31</v>
          </cell>
          <cell r="E202">
            <v>56421</v>
          </cell>
          <cell r="F202">
            <v>1749051</v>
          </cell>
          <cell r="G202">
            <v>1.9000000000000001E-4</v>
          </cell>
        </row>
        <row r="203">
          <cell r="A203">
            <v>27.9</v>
          </cell>
          <cell r="B203" t="str">
            <v>REPELLO DE MUROS MORTERO 1:3 PORTERÍA</v>
          </cell>
          <cell r="C203" t="str">
            <v>M2</v>
          </cell>
          <cell r="D203">
            <v>221.48</v>
          </cell>
          <cell r="E203">
            <v>14500</v>
          </cell>
          <cell r="F203">
            <v>3211460</v>
          </cell>
          <cell r="G203">
            <v>3.5E-4</v>
          </cell>
        </row>
        <row r="204">
          <cell r="A204" t="str">
            <v>27.10</v>
          </cell>
          <cell r="B204" t="str">
            <v>CONCRETO PISO PRIMARIO EN INTERIORES 21 MPA e=0.07 MT PORTERÍAS</v>
          </cell>
          <cell r="C204" t="str">
            <v>M2</v>
          </cell>
          <cell r="D204">
            <v>372.7</v>
          </cell>
          <cell r="E204">
            <v>30191</v>
          </cell>
          <cell r="F204">
            <v>11252186</v>
          </cell>
          <cell r="G204">
            <v>1.2099999999999999E-3</v>
          </cell>
        </row>
        <row r="205">
          <cell r="A205">
            <v>27.11</v>
          </cell>
          <cell r="B205" t="str">
            <v>SUMINISTRO E INSTALACION DE PISO EN CERAMICA TRAFICO 4, INCLUYE ALISTADO EN MORTERO 1:4 PORTERÍAS</v>
          </cell>
          <cell r="C205" t="str">
            <v>M2</v>
          </cell>
          <cell r="D205">
            <v>299.44</v>
          </cell>
          <cell r="E205">
            <v>62732</v>
          </cell>
          <cell r="F205">
            <v>18784470</v>
          </cell>
          <cell r="G205">
            <v>2.0200000000000001E-3</v>
          </cell>
        </row>
        <row r="206">
          <cell r="A206">
            <v>27.12</v>
          </cell>
          <cell r="B206" t="str">
            <v>PINTURA MUROS INTERIORES 3 MANOS VINILO TIPO 1 PORTERÍA</v>
          </cell>
          <cell r="C206" t="str">
            <v>M2</v>
          </cell>
          <cell r="D206">
            <v>221.48</v>
          </cell>
          <cell r="E206">
            <v>6760</v>
          </cell>
          <cell r="F206">
            <v>1497205</v>
          </cell>
          <cell r="G206">
            <v>1.6000000000000001E-4</v>
          </cell>
        </row>
        <row r="207">
          <cell r="A207">
            <v>27.13</v>
          </cell>
          <cell r="B207" t="str">
            <v>ENCHAPE PISOS BAÑOS CERAMICA ANTIDESLIZANTE COLOR GRIS 30x30, INCLUYE ALISTADO EN MORTERO 1:4 PORTERÍAS</v>
          </cell>
          <cell r="C207" t="str">
            <v>M2</v>
          </cell>
          <cell r="D207">
            <v>18.100000000000001</v>
          </cell>
          <cell r="E207">
            <v>52937</v>
          </cell>
          <cell r="F207">
            <v>958160</v>
          </cell>
          <cell r="G207">
            <v>1E-4</v>
          </cell>
        </row>
        <row r="208">
          <cell r="A208">
            <v>27.14</v>
          </cell>
          <cell r="B208" t="str">
            <v>ENCHAPE MUROS BAÑOS CERAMICA 20x30 PRIMERA CALIDAD PORTERÍAS</v>
          </cell>
          <cell r="C208" t="str">
            <v>M2</v>
          </cell>
          <cell r="D208">
            <v>28.86</v>
          </cell>
          <cell r="E208">
            <v>41492</v>
          </cell>
          <cell r="F208">
            <v>1197459</v>
          </cell>
          <cell r="G208">
            <v>1.2999999999999999E-4</v>
          </cell>
        </row>
        <row r="209">
          <cell r="A209">
            <v>27.15</v>
          </cell>
          <cell r="B209" t="str">
            <v>PUNTOS SANITARIOS 2" BAÑOS PORTERÍAS</v>
          </cell>
          <cell r="C209" t="str">
            <v>UND</v>
          </cell>
          <cell r="D209">
            <v>4</v>
          </cell>
          <cell r="E209">
            <v>44427</v>
          </cell>
          <cell r="F209">
            <v>177708</v>
          </cell>
          <cell r="G209">
            <v>2.0000000000000002E-5</v>
          </cell>
        </row>
        <row r="210">
          <cell r="A210">
            <v>27.16</v>
          </cell>
          <cell r="B210" t="str">
            <v>PUNTOS SANITARIOS 4" BAÑOS PORTERÍAS</v>
          </cell>
          <cell r="C210" t="str">
            <v>UND</v>
          </cell>
          <cell r="D210">
            <v>3</v>
          </cell>
          <cell r="E210">
            <v>93448</v>
          </cell>
          <cell r="F210">
            <v>280344</v>
          </cell>
          <cell r="G210">
            <v>3.0000000000000001E-5</v>
          </cell>
        </row>
        <row r="211">
          <cell r="A211">
            <v>27.17</v>
          </cell>
          <cell r="B211" t="str">
            <v>BAJANTE AGUAS LLUVIAS 4" PORTERÍAS</v>
          </cell>
          <cell r="C211" t="str">
            <v>ML</v>
          </cell>
          <cell r="D211">
            <v>28</v>
          </cell>
          <cell r="E211">
            <v>28909</v>
          </cell>
          <cell r="F211">
            <v>809452</v>
          </cell>
          <cell r="G211">
            <v>9.0000000000000006E-5</v>
          </cell>
        </row>
        <row r="212">
          <cell r="A212">
            <v>27.18</v>
          </cell>
          <cell r="B212" t="str">
            <v>PUNTOS HIDRÁULICOS PVC PRESIÓN DE 1/2" PORTERÍAS</v>
          </cell>
          <cell r="C212" t="str">
            <v>UND</v>
          </cell>
          <cell r="D212">
            <v>6</v>
          </cell>
          <cell r="E212">
            <v>26954</v>
          </cell>
          <cell r="F212">
            <v>161724</v>
          </cell>
          <cell r="G212">
            <v>2.0000000000000002E-5</v>
          </cell>
        </row>
        <row r="213">
          <cell r="A213">
            <v>27.19</v>
          </cell>
          <cell r="B213" t="str">
            <v>LAVAMANOS DE COLGAR PARA BAÑOS PORTERÍAS</v>
          </cell>
          <cell r="C213" t="str">
            <v>UND</v>
          </cell>
          <cell r="D213">
            <v>3</v>
          </cell>
          <cell r="E213">
            <v>157573</v>
          </cell>
          <cell r="F213">
            <v>472719</v>
          </cell>
          <cell r="G213">
            <v>5.0000000000000002E-5</v>
          </cell>
        </row>
        <row r="214">
          <cell r="A214" t="str">
            <v>27.20</v>
          </cell>
          <cell r="B214" t="str">
            <v>SANITARIO COMPLETO TIPO FLUXÓMETRO PORTERÍAS</v>
          </cell>
          <cell r="C214" t="str">
            <v>UND</v>
          </cell>
          <cell r="D214">
            <v>3</v>
          </cell>
          <cell r="E214">
            <v>658649</v>
          </cell>
          <cell r="F214">
            <v>1975947</v>
          </cell>
          <cell r="G214">
            <v>2.1000000000000001E-4</v>
          </cell>
        </row>
        <row r="215">
          <cell r="A215">
            <v>27.21</v>
          </cell>
          <cell r="B215" t="str">
            <v>SUMINISTRO E INSTALACIÓN PUERTA PERSIANA ALUMINIO TIPO P-3 PORTERÍAS, INCLUYE CERRADURA TIPO YALE</v>
          </cell>
          <cell r="C215" t="str">
            <v>UND</v>
          </cell>
          <cell r="D215">
            <v>3</v>
          </cell>
          <cell r="E215">
            <v>538771</v>
          </cell>
          <cell r="F215">
            <v>1616313</v>
          </cell>
          <cell r="G215">
            <v>1.7000000000000001E-4</v>
          </cell>
        </row>
        <row r="216">
          <cell r="A216">
            <v>27.22</v>
          </cell>
          <cell r="B216" t="str">
            <v>SUMINISTRO E INSTALACIÓN PUERTA ALUMINIO TIPO P-4 PORTERÍAS, INCLUYE VIDRIO 4MM Y CERRADURA TIPO YALE</v>
          </cell>
          <cell r="C216" t="str">
            <v>UND</v>
          </cell>
          <cell r="D216">
            <v>2</v>
          </cell>
          <cell r="E216">
            <v>405641</v>
          </cell>
          <cell r="F216">
            <v>811282</v>
          </cell>
          <cell r="G216">
            <v>9.0000000000000006E-5</v>
          </cell>
        </row>
        <row r="217">
          <cell r="A217">
            <v>27.23</v>
          </cell>
          <cell r="B217" t="str">
            <v>SUMINISTRO E INSTALACIÓN VENTANA ALUMINIO PORTERÍAS CORREDIZA VIDRIO 4MM TIPO V-2</v>
          </cell>
          <cell r="C217" t="str">
            <v>UND</v>
          </cell>
          <cell r="D217">
            <v>2</v>
          </cell>
          <cell r="E217">
            <v>585052</v>
          </cell>
          <cell r="F217">
            <v>1170104</v>
          </cell>
          <cell r="G217">
            <v>1.2999999999999999E-4</v>
          </cell>
        </row>
        <row r="218">
          <cell r="A218">
            <v>27.24</v>
          </cell>
          <cell r="B218" t="str">
            <v>SUMINISTRO E INSTALACIÓN PERSIANA ALUMINIO PORTERÍAS TIPO V-5</v>
          </cell>
          <cell r="C218" t="str">
            <v>UND</v>
          </cell>
          <cell r="D218">
            <v>3</v>
          </cell>
          <cell r="E218">
            <v>218334</v>
          </cell>
          <cell r="F218">
            <v>655002</v>
          </cell>
          <cell r="G218">
            <v>6.9999999999999994E-5</v>
          </cell>
        </row>
        <row r="219">
          <cell r="A219">
            <v>27.25</v>
          </cell>
          <cell r="B219" t="str">
            <v>SUMINISTRO E INSTALACIÓN VENTANA ALUMINIO PORTERÍAS CORREDIZA VIDRIO 4MM TIPO V-7</v>
          </cell>
          <cell r="C219" t="str">
            <v>UND</v>
          </cell>
          <cell r="D219">
            <v>1</v>
          </cell>
          <cell r="E219">
            <v>372690</v>
          </cell>
          <cell r="F219">
            <v>372690</v>
          </cell>
          <cell r="G219">
            <v>4.0000000000000003E-5</v>
          </cell>
        </row>
        <row r="220">
          <cell r="A220">
            <v>27.26</v>
          </cell>
          <cell r="B220" t="str">
            <v>SUMINISTRO E INSTALACIÓN VENTANA ALUMINIO PORTERÍAS CORREDIZA VIDRIO 4MM TIPO V-8</v>
          </cell>
          <cell r="C220" t="str">
            <v>UND</v>
          </cell>
          <cell r="D220">
            <v>1</v>
          </cell>
          <cell r="E220">
            <v>645538</v>
          </cell>
          <cell r="F220">
            <v>645538</v>
          </cell>
          <cell r="G220">
            <v>6.9999999999999994E-5</v>
          </cell>
        </row>
        <row r="221">
          <cell r="A221">
            <v>27.27</v>
          </cell>
          <cell r="B221" t="str">
            <v>SUMINISTRO E INSTALACIÓN DE PANEL YESO PARA CIELO RASOS</v>
          </cell>
          <cell r="C221" t="str">
            <v>M2</v>
          </cell>
          <cell r="D221">
            <v>373</v>
          </cell>
          <cell r="E221">
            <v>38000</v>
          </cell>
          <cell r="F221">
            <v>14174000</v>
          </cell>
          <cell r="G221">
            <v>1.5200000000000001E-3</v>
          </cell>
        </row>
        <row r="222">
          <cell r="A222">
            <v>0</v>
          </cell>
          <cell r="B222">
            <v>0</v>
          </cell>
          <cell r="C222">
            <v>0</v>
          </cell>
          <cell r="D222">
            <v>0</v>
          </cell>
          <cell r="E222">
            <v>0</v>
          </cell>
          <cell r="F222">
            <v>242811853</v>
          </cell>
          <cell r="G222">
            <v>2.6109999999999998E-2</v>
          </cell>
        </row>
        <row r="223">
          <cell r="A223">
            <v>0</v>
          </cell>
          <cell r="B223">
            <v>0</v>
          </cell>
          <cell r="C223">
            <v>0</v>
          </cell>
          <cell r="D223">
            <v>0</v>
          </cell>
          <cell r="E223">
            <v>0</v>
          </cell>
          <cell r="F223">
            <v>0</v>
          </cell>
          <cell r="G223">
            <v>0</v>
          </cell>
        </row>
        <row r="224">
          <cell r="A224">
            <v>0</v>
          </cell>
          <cell r="B224" t="str">
            <v>COSTO DIRECTO</v>
          </cell>
          <cell r="C224">
            <v>0</v>
          </cell>
          <cell r="D224">
            <v>0</v>
          </cell>
          <cell r="E224">
            <v>0</v>
          </cell>
          <cell r="F224">
            <v>5057605007</v>
          </cell>
          <cell r="G224">
            <v>0</v>
          </cell>
        </row>
      </sheetData>
      <sheetData sheetId="6"/>
      <sheetData sheetId="7"/>
      <sheetData sheetId="8"/>
      <sheetData sheetId="9"/>
      <sheetData sheetId="10"/>
      <sheetData sheetId="11">
        <row r="4">
          <cell r="A4" t="str">
            <v xml:space="preserve"> Item </v>
          </cell>
          <cell r="B4" t="str">
            <v xml:space="preserve"> Descripción </v>
          </cell>
          <cell r="C4" t="str">
            <v xml:space="preserve"> Unidad </v>
          </cell>
          <cell r="D4" t="str">
            <v xml:space="preserve"> Cantidad </v>
          </cell>
          <cell r="E4" t="str">
            <v xml:space="preserve"> Valor Unit. </v>
          </cell>
          <cell r="F4" t="str">
            <v xml:space="preserve"> Valor Parcial </v>
          </cell>
          <cell r="G4" t="str">
            <v xml:space="preserve"> Aporte % </v>
          </cell>
        </row>
        <row r="5">
          <cell r="A5">
            <v>1</v>
          </cell>
          <cell r="B5" t="str">
            <v>MEDIA TENSIÓN - TRANSFORMADOR - TABLERO GENERAL</v>
          </cell>
          <cell r="C5">
            <v>0</v>
          </cell>
          <cell r="D5">
            <v>0</v>
          </cell>
          <cell r="E5">
            <v>0</v>
          </cell>
          <cell r="F5">
            <v>0</v>
          </cell>
          <cell r="G5">
            <v>0</v>
          </cell>
        </row>
        <row r="6">
          <cell r="A6">
            <v>1.01</v>
          </cell>
          <cell r="B6" t="str">
            <v>CAMBIO DE  RED AEREA  A SUBTERRANEA -incluye protecciones (cortacircuitos con fusibles y DPS)- incluye suministro e instalación terminales premoldeados tipo exterior 15 kV- 2 tubos de 4" tipo IMC instalados en poste - elementos de fijación necesarios - crucetas , diagonales , tornillería</v>
          </cell>
          <cell r="C6" t="str">
            <v>GLB</v>
          </cell>
          <cell r="D6">
            <v>1</v>
          </cell>
          <cell r="E6">
            <v>5000000</v>
          </cell>
          <cell r="F6">
            <v>5000000</v>
          </cell>
          <cell r="G6">
            <v>5.4000000000000001E-4</v>
          </cell>
        </row>
        <row r="7">
          <cell r="A7">
            <v>1.02</v>
          </cell>
          <cell r="B7" t="str">
            <v>CABLEADO RED MEDIA TENSION SUBTERRANEA - POR  CANALIZACION EN DUCTO PVC DE 4" -INCLUYE  CABLE   3 x # 1/0 Cu-XLPE MV 90 - 15 KV - al 100 % - 3 fases- al cable de realizársele prueba de aislamiento una vez instalado- incluye suministro e instalación de 2 tubos IMC 4" para bajante cometida media tensión - capacete hasta celda tipo QM (SF6)(usando celda de remonta)- Incluye suministro e instalación de terminales premoldeados tipo interior para 15 kV</v>
          </cell>
          <cell r="C7" t="str">
            <v>ML</v>
          </cell>
          <cell r="D7">
            <v>30</v>
          </cell>
          <cell r="E7">
            <v>393333.33333333337</v>
          </cell>
          <cell r="F7">
            <v>11800000.000000002</v>
          </cell>
          <cell r="G7">
            <v>1.2700000000000001E-3</v>
          </cell>
        </row>
        <row r="8">
          <cell r="A8">
            <v>1.03</v>
          </cell>
          <cell r="B8" t="str">
            <v>Suministro e instalación de equipo de medida por el nivel de tensión 2 - 3 PT , 3 CT, medidor con tele medida , bloque de pruebas, caja de medidor, tubería metálica flexible, cables conexión colores , tubería metálica - crucetas , diagonales , tornillería- ver diagrama unifilar</v>
          </cell>
          <cell r="C8" t="str">
            <v>UND</v>
          </cell>
          <cell r="D8">
            <v>1</v>
          </cell>
          <cell r="E8">
            <v>25885000</v>
          </cell>
          <cell r="F8">
            <v>25885000</v>
          </cell>
          <cell r="G8">
            <v>2.7799999999999999E-3</v>
          </cell>
        </row>
        <row r="9">
          <cell r="A9">
            <v>1.04</v>
          </cell>
          <cell r="B9" t="str">
            <v>Construcción de cámara de inspección media tensión de 1.5 X 1.0 X1.0 mts en concreto reforzado , marco metálico- norma operador de red</v>
          </cell>
          <cell r="C9" t="str">
            <v>UND</v>
          </cell>
          <cell r="D9">
            <v>1</v>
          </cell>
          <cell r="E9">
            <v>700000</v>
          </cell>
          <cell r="F9">
            <v>700000</v>
          </cell>
          <cell r="G9">
            <v>8.0000000000000007E-5</v>
          </cell>
        </row>
        <row r="10">
          <cell r="A10">
            <v>1.05</v>
          </cell>
          <cell r="B10" t="str">
            <v>Construcción Canalización en tubo  PVC para acometida media tensión en   2 DUCTOS 4 " PVC -Cinta de demarcación en excavación</v>
          </cell>
          <cell r="C10" t="str">
            <v>ML</v>
          </cell>
          <cell r="D10">
            <v>12</v>
          </cell>
          <cell r="E10">
            <v>136220</v>
          </cell>
          <cell r="F10">
            <v>1634640</v>
          </cell>
          <cell r="G10">
            <v>1.8000000000000001E-4</v>
          </cell>
        </row>
        <row r="11">
          <cell r="A11">
            <v>1.06</v>
          </cell>
          <cell r="B11" t="str">
            <v>Suministro transformador en aceite dieléctrico mineral   de 300  kVA - 3 FASES -  13200  V -   214 V/123 V - DYn5- Refrigeracion ONAN - ruedas- protocolo de pruebas.</v>
          </cell>
          <cell r="C11" t="str">
            <v>UND</v>
          </cell>
          <cell r="D11">
            <v>1</v>
          </cell>
          <cell r="E11">
            <v>25500000</v>
          </cell>
          <cell r="F11">
            <v>25500000</v>
          </cell>
          <cell r="G11">
            <v>2.7399999999999998E-3</v>
          </cell>
        </row>
        <row r="12">
          <cell r="A12">
            <v>1.07</v>
          </cell>
          <cell r="B12" t="str">
            <v xml:space="preserve"> suministro e instalación de celda de transformador (PARA 300 kVA)  en lamina acero cold rolled (norma RETIE) -Barra de tierras para equipotenciar</v>
          </cell>
          <cell r="C12" t="str">
            <v>UND</v>
          </cell>
          <cell r="D12">
            <v>1</v>
          </cell>
          <cell r="E12">
            <v>4500000</v>
          </cell>
          <cell r="F12">
            <v>4500000</v>
          </cell>
          <cell r="G12">
            <v>4.8000000000000001E-4</v>
          </cell>
        </row>
        <row r="13">
          <cell r="A13">
            <v>1.08</v>
          </cell>
          <cell r="B13" t="str">
            <v xml:space="preserve">Instalación transformador en aceite   de 300  kVA - 3 FASES -  13200  V -   214 V/123 V - DYn5 - </v>
          </cell>
          <cell r="C13" t="str">
            <v>UND</v>
          </cell>
          <cell r="D13">
            <v>1</v>
          </cell>
          <cell r="E13">
            <v>2000000</v>
          </cell>
          <cell r="F13">
            <v>2000000</v>
          </cell>
          <cell r="G13">
            <v>2.2000000000000001E-4</v>
          </cell>
        </row>
        <row r="14">
          <cell r="A14">
            <v>1.0900000000000001</v>
          </cell>
          <cell r="B14" t="str">
            <v>Suministro e instalación de tablero general TGD-SUBESTACION- 3F/ 5H, contiene :-barraje en cobre electrolítico de 1200 A, barraje de neutros, barraje de tierras,  totalizador con interruptor termo magnético en caja moldeada de 3 x 1000 A (ajustable y motorizado),Interruptores termo magnéticos en caja moldeada de acuerdo al diagrama unifilar y 4 reservas en barraje. - Medidor multifuncional con display (tensión , corriente, FP) , 3 transformadores de corriente tipo toroide  1000/5A- Dispositivo de protección contra sobretensiones DPS Clase B In&gt;50Kamp con acometida de conexión y protección- INCLUYE suministro e instalación de  bornas Cu electro plateado de ponchar 2/0 awg para conexión de puesta a tierra- transferencia automática para 160 kVA- banco de condensadores con control automático</v>
          </cell>
          <cell r="C14" t="str">
            <v>UND</v>
          </cell>
          <cell r="D14">
            <v>1</v>
          </cell>
          <cell r="E14">
            <v>22000000</v>
          </cell>
          <cell r="F14">
            <v>22000000</v>
          </cell>
          <cell r="G14">
            <v>2.3700000000000001E-3</v>
          </cell>
        </row>
        <row r="15">
          <cell r="A15" t="str">
            <v>1,10</v>
          </cell>
          <cell r="B15" t="str">
            <v>CABLEADO RED MEDIA TENSION  - POR  cárcamo para conexión entre salida de la celda tipo QM y los bornes de media tensión del transformador  -INCLUYE  CABLE   3 x # 1/0  Cu-XLPE MV 90 - 15 KV - al 100 % - 3 fases- el cable de realizársele prueba de aislamiento una vez instalado- incluye suministro e instalación de terminales premoldeados tipo interior para 15 kV (2 juegos)</v>
          </cell>
          <cell r="C15" t="str">
            <v>ML</v>
          </cell>
          <cell r="D15">
            <v>15</v>
          </cell>
          <cell r="E15">
            <v>164000</v>
          </cell>
          <cell r="F15">
            <v>2460000</v>
          </cell>
          <cell r="G15">
            <v>2.5999999999999998E-4</v>
          </cell>
        </row>
        <row r="16">
          <cell r="A16">
            <v>1.1100000000000001</v>
          </cell>
          <cell r="B16" t="str">
            <v>Suministro e instalacion Acometida a tablero TGD-SUBESTACION-  Desde TRANSFORMADOR DE 300 kVA en Cable    3 x3 # 400 mcm Cu.THHN + 3x # 400 mcm  Cu.THHN + 1 x # 2/0 CuDD . Por cárcamo -incluye cable , M.O, marquillas identificación, amarras plásticas. Incluye suministro e instalación conectores de cobre electro plateado de ponchado para el calibre de la acometida</v>
          </cell>
          <cell r="C16" t="str">
            <v>ML</v>
          </cell>
          <cell r="D16">
            <v>12</v>
          </cell>
          <cell r="E16">
            <v>806666.66666666663</v>
          </cell>
          <cell r="F16">
            <v>9680000</v>
          </cell>
          <cell r="G16">
            <v>1.0399999999999999E-3</v>
          </cell>
        </row>
        <row r="17">
          <cell r="A17">
            <v>1.1200000000000001</v>
          </cell>
          <cell r="B17" t="str">
            <v>Construcción de caseta subestación - bases equipos- cárcamos media y baja tensión  con tapa en lamina de alfajor-  area  14 x 8.60 y una altura 2,80 metros. Piso en concreto de 3.000 PSI, con carcamo doble de 15 cms de altura y trampa de arena de 65 cms de profundidad, muros en ladrillo a la vista y techo de eternit.  ver plano</v>
          </cell>
          <cell r="C17" t="str">
            <v>GLB</v>
          </cell>
          <cell r="D17">
            <v>1</v>
          </cell>
          <cell r="E17">
            <v>22000000</v>
          </cell>
          <cell r="F17">
            <v>22000000</v>
          </cell>
          <cell r="G17">
            <v>2.3700000000000001E-3</v>
          </cell>
        </row>
        <row r="18">
          <cell r="A18">
            <v>1.1299999999999999</v>
          </cell>
          <cell r="B18" t="str">
            <v>Suministro e instalación de celda de media tensión tipo QM -SM6  SCHNNEIDER con fusibles (aislada en SF6) Con seccionador de puesta a tierra y celda de remonta - incluye fusibles</v>
          </cell>
          <cell r="C18" t="str">
            <v>UND</v>
          </cell>
          <cell r="D18">
            <v>1</v>
          </cell>
          <cell r="E18">
            <v>22000000</v>
          </cell>
          <cell r="F18">
            <v>22000000</v>
          </cell>
          <cell r="G18">
            <v>2.3700000000000001E-3</v>
          </cell>
        </row>
        <row r="19">
          <cell r="A19">
            <v>0</v>
          </cell>
          <cell r="B19">
            <v>0</v>
          </cell>
          <cell r="C19">
            <v>0</v>
          </cell>
          <cell r="D19">
            <v>0</v>
          </cell>
          <cell r="E19">
            <v>0</v>
          </cell>
          <cell r="F19">
            <v>155159640</v>
          </cell>
          <cell r="G19">
            <v>1.67E-2</v>
          </cell>
        </row>
        <row r="20">
          <cell r="A20" t="str">
            <v>2</v>
          </cell>
          <cell r="B20" t="str">
            <v>ACOMETIDAS ELÉCTRICAS</v>
          </cell>
          <cell r="C20">
            <v>0</v>
          </cell>
          <cell r="D20">
            <v>0</v>
          </cell>
          <cell r="E20">
            <v>0</v>
          </cell>
          <cell r="F20">
            <v>0</v>
          </cell>
          <cell r="G20">
            <v>0</v>
          </cell>
        </row>
        <row r="21">
          <cell r="A21">
            <v>2.0099999999999998</v>
          </cell>
          <cell r="B21" t="str">
            <v>Acometida a tablero TDK1 Desde tablero TGD-SUBESTACION en Cable    1 x # 8 Cu.THHN + 1 x # 8  Cu.THHN + 1 x # 8 Cu THHN. Por cárcamo y tubo PVC por canalización -incluye cable , M.O, marquillas identificación, amarras plásticas. Incluye suministro e instalación conectores de cobre electro plateado de ponchado mecánico para el calibre de la acometida</v>
          </cell>
          <cell r="C21" t="str">
            <v>ML</v>
          </cell>
          <cell r="D21">
            <v>110</v>
          </cell>
          <cell r="E21">
            <v>12789.09090909091</v>
          </cell>
          <cell r="F21">
            <v>1406800</v>
          </cell>
          <cell r="G21">
            <v>1.4999999999999999E-4</v>
          </cell>
        </row>
        <row r="22">
          <cell r="A22">
            <v>2.02</v>
          </cell>
          <cell r="B22" t="str">
            <v>Acometida a tablero TDK2 Desde tablero TG-SUBESTACION en Cable    1 x # 8 Cu.THHN + 1 x # 8  Cu.THHN + 1 x # 8 Cu THHN. Por cárcamo y tubo PVC por canalización -incluye cable , M.O, marquillas identificación, amarras plasticas.Incluye suministro e instalación conectores de cobre electro plateado de ponchado mecánico para el calibre de la acometida</v>
          </cell>
          <cell r="C22" t="str">
            <v>ML</v>
          </cell>
          <cell r="D22">
            <v>120</v>
          </cell>
          <cell r="E22">
            <v>12789.09090909091</v>
          </cell>
          <cell r="F22">
            <v>1534690.9090909092</v>
          </cell>
          <cell r="G22">
            <v>1.7000000000000001E-4</v>
          </cell>
        </row>
        <row r="23">
          <cell r="A23">
            <v>2.0299999999999998</v>
          </cell>
          <cell r="B23" t="str">
            <v>Acometida a tablero TDK3 Desde tablero TGD-SUBESTACION en Cable    1 x # 8 Cu.THHN + 1 x # 8  Cu.THHN + 1 x # 8 Cu THHN.Por cárcamo y tubo PVC por canalización -incluye cable , M.O, marquillas identificación, amarras plasticas.Incluye suministro e instalación conectores de cobre electro plateado de ponchado mecánico para el calibre de la acometida</v>
          </cell>
          <cell r="C23" t="str">
            <v>ML</v>
          </cell>
          <cell r="D23">
            <v>120</v>
          </cell>
          <cell r="E23">
            <v>12789.09090909091</v>
          </cell>
          <cell r="F23">
            <v>1534690.9090909092</v>
          </cell>
          <cell r="G23">
            <v>1.7000000000000001E-4</v>
          </cell>
        </row>
        <row r="24">
          <cell r="A24">
            <v>2.04</v>
          </cell>
          <cell r="B24" t="str">
            <v>Acometida a tablero TDAAP3-1 - Desde tablero TGD-SUBESTACION en Cable    3 # 2 Cu.THHN + 1 # 2  Cu.THHN + 1#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24" t="str">
            <v>ML</v>
          </cell>
          <cell r="D24">
            <v>110</v>
          </cell>
          <cell r="E24">
            <v>50946.363636363632</v>
          </cell>
          <cell r="F24">
            <v>5604100</v>
          </cell>
          <cell r="G24">
            <v>5.9999999999999995E-4</v>
          </cell>
        </row>
        <row r="25">
          <cell r="A25">
            <v>2.0499999999999998</v>
          </cell>
          <cell r="B25" t="str">
            <v>Acometida a tablero TDAAP3-2 - Desde tablero TG-SUBESTACION en Cable    3 # 2 Cu.THHN + 1 # 2  Cu.THHN + 1#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25" t="str">
            <v>ML</v>
          </cell>
          <cell r="D25">
            <v>150</v>
          </cell>
          <cell r="E25">
            <v>50946.363636363632</v>
          </cell>
          <cell r="F25">
            <v>7641954.5454545449</v>
          </cell>
          <cell r="G25">
            <v>8.1999999999999998E-4</v>
          </cell>
        </row>
        <row r="26">
          <cell r="A26">
            <v>2.06</v>
          </cell>
          <cell r="B26" t="str">
            <v>Acometida a tablero TDSUB Desde tablero TGD-SUBESTACION en Cable    3 x # 8 Cu.THHN + 1 x # 8  Cu.THHN + 1 x # 8 Cu THHN. Por cárcamo -incluye cable , M.O, marquillas identificación, amarras plasticas,DUCTO METALICO 20X 4 cm con tapa (pintura blanca electrostática) para llegada al tablero desde el cárcamo (aterrizaje de ducto metálico con #6 CuDD con conector de cobre para bandeja)Incluye suministro e instalación conectores de cobre electro plateado de ponchado mecánico para el calibre de la acometida</v>
          </cell>
          <cell r="C26" t="str">
            <v>ML</v>
          </cell>
          <cell r="D26">
            <v>20</v>
          </cell>
          <cell r="E26">
            <v>20475</v>
          </cell>
          <cell r="F26">
            <v>409500</v>
          </cell>
          <cell r="G26">
            <v>4.0000000000000003E-5</v>
          </cell>
        </row>
        <row r="27">
          <cell r="A27">
            <v>2.0699999999999998</v>
          </cell>
          <cell r="B27" t="str">
            <v>Acometida a tablero TDIE - Desde tablero TGD-SUBESTACION en Cable    3 # 1/0 Cu.THHN + 1 # 1/0  Cu.THHN + 1# 2 Cu THHN.Por cárcamo ,tubo PVC por canalización, -incluye cable , M.O, marquillas identificación, amarras plasticas.Incluye suministro e instalación conectores de cobre electro plateado de ponchado mecánico para el calibre de la acometida</v>
          </cell>
          <cell r="C27" t="str">
            <v>ML</v>
          </cell>
          <cell r="D27">
            <v>200</v>
          </cell>
          <cell r="E27">
            <v>78930.5</v>
          </cell>
          <cell r="F27">
            <v>15786100</v>
          </cell>
          <cell r="G27">
            <v>1.6999999999999999E-3</v>
          </cell>
        </row>
        <row r="28">
          <cell r="A28">
            <v>2.08</v>
          </cell>
          <cell r="B28" t="str">
            <v>Acometida a tablero TGN-1 - Desde tablero TGD-SUBESTACION en Cable     3# 1/0 Cu.THHN + 1 # 1/0  Cu.THHN + 1# 2 Cu THHN. EN CARCAMO  -  incluye cable , M.O, marquillas identificación, amarras plásticas,-Incluye suministro e instalación conectores de cobre electro plateado de ponchado mecánico para el calibre de la acometida</v>
          </cell>
          <cell r="C28" t="str">
            <v>ML</v>
          </cell>
          <cell r="D28">
            <v>20</v>
          </cell>
          <cell r="E28">
            <v>78930.5</v>
          </cell>
          <cell r="F28">
            <v>1578610</v>
          </cell>
          <cell r="G28">
            <v>1.7000000000000001E-4</v>
          </cell>
        </row>
        <row r="29">
          <cell r="A29">
            <v>2.09</v>
          </cell>
          <cell r="B29" t="str">
            <v>Acometida a tablero TDIEMER-1 Desde tablero TGD-SUBESTACION en Cable    3 x # 4 Cu.THHN + 1 x # 4  Cu.THHN + 1 x # 6 Cu THHN. Por cárcamo ,tubo PVC por canalización-incluye cable , M.O, marquillas identificación, amarras plasticas,DUCTO METALICO 20X 4 cm con tapa (pintura blanca electrostática) para llegada al tablero desde el cárcamo (aterrizaje de ducto metálico con #6 CuDD con conector de cobre para bandeja)Incluye suministro e instalación conectores de cobre electro plateado de ponchado mecánico para el calibre de la acometida</v>
          </cell>
          <cell r="C29" t="str">
            <v>ML</v>
          </cell>
          <cell r="D29">
            <v>100</v>
          </cell>
          <cell r="E29">
            <v>39884</v>
          </cell>
          <cell r="F29">
            <v>3988400</v>
          </cell>
          <cell r="G29">
            <v>4.2999999999999999E-4</v>
          </cell>
        </row>
        <row r="30">
          <cell r="A30">
            <v>2.1</v>
          </cell>
          <cell r="B30" t="str">
            <v>Acometida a tablero TDIEMER-2 Desde tablero TGD-SUBESTACION en Cable    3 x # 4 Cu.THHN + 1 x # 4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0" t="str">
            <v>ML</v>
          </cell>
          <cell r="D30">
            <v>140</v>
          </cell>
          <cell r="E30">
            <v>39884</v>
          </cell>
          <cell r="F30">
            <v>5583760</v>
          </cell>
          <cell r="G30">
            <v>5.9999999999999995E-4</v>
          </cell>
        </row>
        <row r="31">
          <cell r="A31">
            <v>2.11</v>
          </cell>
          <cell r="B31" t="str">
            <v>Acometida a tablero TDPE- Desde tablero TGD-SUBESTACION en Cable    3 # 4Cu.THHN + 1 # 4 Cu.THHN + 1# 6 Cu THHN.Por cárcamo ,tubo PVC por canalización, -incluye cable , M.O, marquillas identificación, amarras plasticas.Incluye suministro e instalación conectores de cobre electro plateado de ponchado mecánico para el calibre de la acometida</v>
          </cell>
          <cell r="C31" t="str">
            <v>ML</v>
          </cell>
          <cell r="D31">
            <v>200</v>
          </cell>
          <cell r="E31">
            <v>39884</v>
          </cell>
          <cell r="F31">
            <v>7976800</v>
          </cell>
          <cell r="G31">
            <v>8.5999999999999998E-4</v>
          </cell>
        </row>
        <row r="32">
          <cell r="A32">
            <v>2.12</v>
          </cell>
          <cell r="B32" t="str">
            <v>Acometida a tablero TDMB Desde tableroTGD-SUBESTACION en Cable    3 x # 6 Cu.THHN + 1 x # 6  Cu.THHN + 1 x # 8 Cu THHNPor cárcamo ,tubo PVC por canalización, tubería EMT Llegada al tablero -incluye cable , M.O, marquillas identificación, amarras plasticas.Incluye suministro e instalación conectores de cobre electro plateado de ponchado mecánico para el calibre de la acometida</v>
          </cell>
          <cell r="C32" t="str">
            <v>ML</v>
          </cell>
          <cell r="D32">
            <v>30</v>
          </cell>
          <cell r="E32">
            <v>27220</v>
          </cell>
          <cell r="F32">
            <v>816600</v>
          </cell>
          <cell r="G32">
            <v>9.0000000000000006E-5</v>
          </cell>
        </row>
        <row r="33">
          <cell r="A33">
            <v>2.13</v>
          </cell>
          <cell r="B33" t="str">
            <v>Acometida a tablero TDP1-1 Desde tablero TGN-1 en Cable    3 x # 1/0 Cu.THHN + 1 x # 1/0 Cu.THHN + 1 x # 2 Cu THHN.Por cárcamo ,tubo PVC por canalización - incluye cable , M.O, marquillas identificación, amarras plásticas,-Incluye suministro e instalación conectores de cobre electro plateado de ponchado mecánico para el calibre de la acometida</v>
          </cell>
          <cell r="C33" t="str">
            <v>ML</v>
          </cell>
          <cell r="D33">
            <v>100</v>
          </cell>
          <cell r="E33">
            <v>79009</v>
          </cell>
          <cell r="F33">
            <v>7900900</v>
          </cell>
          <cell r="G33">
            <v>8.4999999999999995E-4</v>
          </cell>
        </row>
        <row r="34">
          <cell r="A34">
            <v>2.14</v>
          </cell>
          <cell r="B34" t="str">
            <v>Acometida a tablero TDP2-1 Desde tablero TGN-1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4" t="str">
            <v>ML</v>
          </cell>
          <cell r="D34">
            <v>106</v>
          </cell>
          <cell r="E34">
            <v>79009</v>
          </cell>
          <cell r="F34">
            <v>8374954</v>
          </cell>
          <cell r="G34">
            <v>8.9999999999999998E-4</v>
          </cell>
        </row>
        <row r="35">
          <cell r="A35">
            <v>2.15</v>
          </cell>
          <cell r="B35" t="str">
            <v>Acometida a tablero TDP3-1 Desde tablero TGN-1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5" t="str">
            <v>ML</v>
          </cell>
          <cell r="D35">
            <v>110</v>
          </cell>
          <cell r="E35">
            <v>79009</v>
          </cell>
          <cell r="F35">
            <v>8690990</v>
          </cell>
          <cell r="G35">
            <v>9.3000000000000005E-4</v>
          </cell>
        </row>
        <row r="36">
          <cell r="A36">
            <v>2.16</v>
          </cell>
          <cell r="B36" t="str">
            <v>Acometida a tablero TDIP1-1 Desde tablero TGN-1 en Cable    3 x # 4 Cu.THHN + 1 x # 4 Cu.THHN + 1 x # 6 Cu THHN.  -Por cárcamo ,tubo PVC por canalización -  incluye cable , M.O, marquillas identificación, amarras plásticas,.Incluye suministro e instalación conectores de cobre electro plateado de ponchado mecánico para el calibre de la acometida</v>
          </cell>
          <cell r="C36" t="str">
            <v>ML</v>
          </cell>
          <cell r="D36">
            <v>100</v>
          </cell>
          <cell r="E36">
            <v>39884</v>
          </cell>
          <cell r="F36">
            <v>3988400</v>
          </cell>
          <cell r="G36">
            <v>4.2999999999999999E-4</v>
          </cell>
        </row>
        <row r="37">
          <cell r="A37">
            <v>2.17</v>
          </cell>
          <cell r="B37" t="str">
            <v>Acometida a tablero TDIP2-1 Desde tablero TGN-1 en Cable    3 x # 4 Cu.THHN + 1 x # 6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7" t="str">
            <v>ML</v>
          </cell>
          <cell r="D37">
            <v>106</v>
          </cell>
          <cell r="E37">
            <v>39884</v>
          </cell>
          <cell r="F37">
            <v>4227704</v>
          </cell>
          <cell r="G37">
            <v>4.4999999999999999E-4</v>
          </cell>
        </row>
        <row r="38">
          <cell r="A38">
            <v>2.1800000000000002</v>
          </cell>
          <cell r="B38" t="str">
            <v>Acometida a tablero TDIP3-1 Desde tablero TGN-1 en Cable    3 x # 4 Cu.THHN + 1 x # 4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8" t="str">
            <v>ML</v>
          </cell>
          <cell r="D38">
            <v>110</v>
          </cell>
          <cell r="E38">
            <v>39884</v>
          </cell>
          <cell r="F38">
            <v>4387240</v>
          </cell>
          <cell r="G38">
            <v>4.6999999999999999E-4</v>
          </cell>
        </row>
        <row r="39">
          <cell r="A39">
            <v>2.19</v>
          </cell>
          <cell r="B39" t="str">
            <v>Acometida a tablero TGN-2 - Desde tablero TGD-SUBESTACION en Cable  3# 1/0 Cu.THHN + 1 # 1/0  Cu.THHN + 1# 2 Cu THHN.     EN CARCAMO  -  incluye cable , M.O, marquillas identificación, amarras plásticas,).Incluye suministro e instalación conectores de cobre electro plateado de ponchado mecánico para el calibre de la acometida</v>
          </cell>
          <cell r="C39" t="str">
            <v>ML</v>
          </cell>
          <cell r="D39">
            <v>20</v>
          </cell>
          <cell r="E39">
            <v>79565</v>
          </cell>
          <cell r="F39">
            <v>1591300</v>
          </cell>
          <cell r="G39">
            <v>1.7000000000000001E-4</v>
          </cell>
        </row>
        <row r="40">
          <cell r="A40">
            <v>2.2000000000000002</v>
          </cell>
          <cell r="B40" t="str">
            <v>Acometida a tablero TDP1-2 Desde tablero TGN-2 en Cable    3 x # 1/0 Cu.THHN + 1 x # 1/0 Cu.THHN + 1 x # 2 Cu THHN- Por cárcamo ,tubo PVC por canalización -  incluye cable , M.O, marquillas identificación, amarras plásticas,-Incluye suministro e instalación conectores de cobre electro plateado de ponchado mecánico para el calibre de la acometida</v>
          </cell>
          <cell r="C40" t="str">
            <v>ML</v>
          </cell>
          <cell r="D40">
            <v>140</v>
          </cell>
          <cell r="E40">
            <v>78930.5</v>
          </cell>
          <cell r="F40">
            <v>11050270</v>
          </cell>
          <cell r="G40">
            <v>1.1900000000000001E-3</v>
          </cell>
        </row>
        <row r="41">
          <cell r="A41">
            <v>2.21</v>
          </cell>
          <cell r="B41" t="str">
            <v>Acometida a tablero TDP2-2 Desde tableroTGN-2 en Cable    3 x # 1/0 Cu.THHN + 1 x # 1/0 Cu.THHN + 1 x # 2 Cu THHN.    -Por cárcamo ,tubo PVC por canalización, por bandeja escalera en buitrón-incluye cable , M.O, marquillas identificación, amarras plasticas.Incluye suministro e instalación conectores de cobre electro plateado de ponchado mecánico para el calibre de la acometida</v>
          </cell>
          <cell r="C41" t="str">
            <v>ML</v>
          </cell>
          <cell r="D41">
            <v>146</v>
          </cell>
          <cell r="E41">
            <v>78930.5</v>
          </cell>
          <cell r="F41">
            <v>11523853</v>
          </cell>
          <cell r="G41">
            <v>1.24E-3</v>
          </cell>
        </row>
        <row r="42">
          <cell r="A42">
            <v>2.2200000000000002</v>
          </cell>
          <cell r="B42" t="str">
            <v>Acometida a tablero TDP3-2 Desde tablero TGN-2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42" t="str">
            <v>ML</v>
          </cell>
          <cell r="D42">
            <v>150</v>
          </cell>
          <cell r="E42">
            <v>78930.5</v>
          </cell>
          <cell r="F42">
            <v>11839575</v>
          </cell>
          <cell r="G42">
            <v>1.2700000000000001E-3</v>
          </cell>
        </row>
        <row r="43">
          <cell r="A43">
            <v>2.23</v>
          </cell>
          <cell r="B43" t="str">
            <v>Acometida a tablero TDIP1-2 Desde tablero TGN-2 en Cable    3 x # 4 Cu.THHN + 1 x # 4 Cu.THHN + 1 x # 6 Cu THHN  Por cárcamo ,tubo PVC por canalización -  incluye cable , M.O, marquillas identificación, amarras plasticas.Incluye suministro e instalación conectores de cobre electro plateado de ponchado mecánico para el calibre de la acometida</v>
          </cell>
          <cell r="C43" t="str">
            <v>ML</v>
          </cell>
          <cell r="D43">
            <v>140</v>
          </cell>
          <cell r="E43">
            <v>39884</v>
          </cell>
          <cell r="F43">
            <v>5583760</v>
          </cell>
          <cell r="G43">
            <v>5.9999999999999995E-4</v>
          </cell>
        </row>
        <row r="44">
          <cell r="A44">
            <v>2.2400000000000002</v>
          </cell>
          <cell r="B44" t="str">
            <v>Acometida a tablero TDIP2-2 Desde tablero TGN-2 en Cable    3 x # 4 Cu.THHN + 1 x # 4 Cu.THHN + 1 x # 6 Cu THHN. -Por cárcamo ,tubo PVC por canalización, por bandeja escalera en buitrón-incluye cable , M.O, marquillas identificación, amarras plasticas.Incluye suministro e instalación conectores de cobre electro plateado de ponchado mecánico para el calibre de la acometida</v>
          </cell>
          <cell r="C44" t="str">
            <v>ML</v>
          </cell>
          <cell r="D44">
            <v>146</v>
          </cell>
          <cell r="E44">
            <v>39884</v>
          </cell>
          <cell r="F44">
            <v>5823064</v>
          </cell>
          <cell r="G44">
            <v>6.3000000000000003E-4</v>
          </cell>
        </row>
        <row r="45">
          <cell r="A45">
            <v>2.25</v>
          </cell>
          <cell r="B45" t="str">
            <v>Acometida a tablero TDIP3-2 Desde tablero TGN-2 en Cable    3 x # 4 Cu.THHN + 1 x # 4 Cu.THHN + 1 x # 6 Cu THHN.EN CARCAMO  -  -Por cárcamo ,tubo PVC por canalización, por bandeja escalera en buitrón-incluye cable , M.O, marquillas identificación, amarras plasticas.Incluye suministro e instalación conectores de cobre electro plateado de ponchado mecánico para el calibre de la acometida</v>
          </cell>
          <cell r="C45" t="str">
            <v>ML</v>
          </cell>
          <cell r="D45">
            <v>150</v>
          </cell>
          <cell r="E45">
            <v>39884</v>
          </cell>
          <cell r="F45">
            <v>5982600</v>
          </cell>
          <cell r="G45">
            <v>6.4000000000000005E-4</v>
          </cell>
        </row>
        <row r="46">
          <cell r="A46">
            <v>2.2599999999999998</v>
          </cell>
          <cell r="B46" t="str">
            <v>Acometida a UPS 1- Desde tablero TGD-SUBESTACION en Cable    3 x3 # 1/0 Cu.THHN + 3 x1 # 1/0  Cu.THHN +  1 x 1#2 Cu THHN.  EN CARCAMO  -  incluye cable , M.O, marquillas identificación, amarras plásticas,)Incluye suministro e instalación conectores de cobre electro plateado de ponchado mecánico para el calibre de la acometida</v>
          </cell>
          <cell r="C46" t="str">
            <v>ML</v>
          </cell>
          <cell r="D46">
            <v>20</v>
          </cell>
          <cell r="E46">
            <v>219530</v>
          </cell>
          <cell r="F46">
            <v>4390600</v>
          </cell>
          <cell r="G46">
            <v>4.6999999999999999E-4</v>
          </cell>
        </row>
        <row r="47">
          <cell r="A47">
            <v>2.27</v>
          </cell>
          <cell r="B47" t="str">
            <v>Acometida a tablero TGRE-1 - Desde UPS 1 en Cable    3 x3 # 1/0 Cu.THHN + 3 x1 # 1/0  Cu.THHN + 1 x 1# 2 Cu THHN.   EN CARCAMO  -  incluye cable , M.O, marquillas identificación, amarras plásticas-Incluye suministro e instalación conectores de cobre electro plateado de ponchado mecánico para el calibre de la acometida</v>
          </cell>
          <cell r="C47" t="str">
            <v>ML</v>
          </cell>
          <cell r="D47">
            <v>6</v>
          </cell>
          <cell r="E47">
            <v>219530</v>
          </cell>
          <cell r="F47">
            <v>1317180</v>
          </cell>
          <cell r="G47">
            <v>1.3999999999999999E-4</v>
          </cell>
        </row>
        <row r="48">
          <cell r="A48">
            <v>2.2799999999999998</v>
          </cell>
          <cell r="B48" t="str">
            <v>Acometida a tablero TDR1-1 Desde tablero TGRE-1 en Cable    3 x # 2 Cu.THHN + 1 x # 2 Cu.THHN + 1 x # 4 Cu THHN.EN CARCAMO  -  incluye cable , M.O, marquillas identificación, amarras plásticas-Incluye suministro e instalación conectores de cobre electro plateado de ponchado mecánico para el calibre de la acometida</v>
          </cell>
          <cell r="C48" t="str">
            <v>ML</v>
          </cell>
          <cell r="D48">
            <v>100</v>
          </cell>
          <cell r="E48">
            <v>51098</v>
          </cell>
          <cell r="F48">
            <v>5109800</v>
          </cell>
          <cell r="G48">
            <v>5.5000000000000003E-4</v>
          </cell>
        </row>
        <row r="49">
          <cell r="A49">
            <v>2.29</v>
          </cell>
          <cell r="B49" t="str">
            <v>Acometida a tablero TDR2-1 Desde tablero TGRE-1 en Cable    3 x # 2 Cu.THHN + 1 x # 2 Cu.THHN + 1 x #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49" t="str">
            <v>ML</v>
          </cell>
          <cell r="D49">
            <v>106</v>
          </cell>
          <cell r="E49">
            <v>51098</v>
          </cell>
          <cell r="F49">
            <v>5416388</v>
          </cell>
          <cell r="G49">
            <v>5.8E-4</v>
          </cell>
        </row>
        <row r="50">
          <cell r="A50">
            <v>2.2999999999999998</v>
          </cell>
          <cell r="B50" t="str">
            <v>Acometida a tablero TDRCCE-1 Desde tablero TGRE-1 en Cable    3 x # 2 Cu.THHN + 1 x # 2 Cu.THHN + 1 x #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0" t="str">
            <v>ML</v>
          </cell>
          <cell r="D50">
            <v>110</v>
          </cell>
          <cell r="E50">
            <v>51098</v>
          </cell>
          <cell r="F50">
            <v>5620780</v>
          </cell>
          <cell r="G50">
            <v>5.9999999999999995E-4</v>
          </cell>
        </row>
        <row r="51">
          <cell r="A51">
            <v>2.31</v>
          </cell>
          <cell r="B51" t="str">
            <v>Acometida a tablero TDRSI-1 Desde tablero TGRE-1 en Cable    2X3 x # 1/0 Cu.THHN + 2X1 x # 1/0 Cu.THHN + 1 x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1" t="str">
            <v>ML</v>
          </cell>
          <cell r="D51">
            <v>110</v>
          </cell>
          <cell r="E51">
            <v>150458</v>
          </cell>
          <cell r="F51">
            <v>16550380</v>
          </cell>
          <cell r="G51">
            <v>1.7799999999999999E-3</v>
          </cell>
        </row>
        <row r="52">
          <cell r="A52">
            <v>2.3199999999999998</v>
          </cell>
          <cell r="B52" t="str">
            <v>Acometida a tablero TDRPE  Desde tablero TGRE-1 en Cable    1 x # 6 Cu.THHN + 1 x # 6 Cu.THHN + 1 x # 8 Cu THHN. -Por cárcamo y tubo PVC por canalización -incluye cable , M.O, marquillas identificación, amarras plasticas.Incluye suministro e instalación conectores de cobre electro plateado de ponchado mecánico para el calibre de la acometida</v>
          </cell>
          <cell r="C52" t="str">
            <v>ML</v>
          </cell>
          <cell r="D52">
            <v>200</v>
          </cell>
          <cell r="E52">
            <v>15810</v>
          </cell>
          <cell r="F52">
            <v>3162000</v>
          </cell>
          <cell r="G52">
            <v>3.4000000000000002E-4</v>
          </cell>
        </row>
        <row r="53">
          <cell r="A53">
            <v>2.33</v>
          </cell>
          <cell r="B53" t="str">
            <v>Acometida a UPS 2- Desde tablero TGD-SUBESTACION en Cable    3 x3 # 1/0 Cu.THHN + 3 x1 # 1/0  Cu.THHN +  1 x 1#2 Cu THHN.EN CARCAMO  -  incluye cable , M.O, marquillas identificación, amarras plásticas,)Incluye suministro e instalación conectores de cobre electro plateado de ponchado mecánico para el calibre de la acometida</v>
          </cell>
          <cell r="C53" t="str">
            <v>ML</v>
          </cell>
          <cell r="D53">
            <v>20</v>
          </cell>
          <cell r="E53">
            <v>209530</v>
          </cell>
          <cell r="F53">
            <v>4190600</v>
          </cell>
          <cell r="G53">
            <v>4.4999999999999999E-4</v>
          </cell>
        </row>
        <row r="54">
          <cell r="A54">
            <v>2.34</v>
          </cell>
          <cell r="B54" t="str">
            <v>Acometida a tablero TGRE-2 - Desde UPS 2 en Cable    3 x3 # 1/0 Cu.THHN + 3 x1 # 1/0  Cu.THHN + 1 x 1# 2 Cu THHN.EN CARCAMO  -Por cárcamo ,tubo PVC por canalización -  incluye cable , M.O, marquillas identificación, amarras plásticas--Incluye suministro e instalación conectores de cobre electro plateado de ponchado mecánico para el calibre de la acometida</v>
          </cell>
          <cell r="C54" t="str">
            <v>ML</v>
          </cell>
          <cell r="D54">
            <v>6</v>
          </cell>
          <cell r="E54">
            <v>219530</v>
          </cell>
          <cell r="F54">
            <v>1317180</v>
          </cell>
          <cell r="G54">
            <v>1.3999999999999999E-4</v>
          </cell>
        </row>
        <row r="55">
          <cell r="A55">
            <v>2.35</v>
          </cell>
          <cell r="B55" t="str">
            <v>Acometida a tablero TDR1-2 Desde tablero TGRE-2  en Cable    3 x # 2 Cu.THHN + 1 x # 2 Cu.THHN + 1 x # 4 Cu THHN.EN CARCAMO  -Por cárcamo ,tubo PVC por canalización -  incluye cable , M.O, marquillas identificación, amarras plásticas--Incluye suministro e instalación conectores de cobre electro plateado de ponchado mecánico para el calibre de la acometida</v>
          </cell>
          <cell r="C55" t="str">
            <v>ML</v>
          </cell>
          <cell r="D55">
            <v>140</v>
          </cell>
          <cell r="E55">
            <v>50946.363636363632</v>
          </cell>
          <cell r="F55">
            <v>7132490.9090909082</v>
          </cell>
          <cell r="G55">
            <v>7.6999999999999996E-4</v>
          </cell>
        </row>
        <row r="56">
          <cell r="A56">
            <v>2.36</v>
          </cell>
          <cell r="B56" t="str">
            <v>Acometida a tablero TDR2-2 Desde tablero TGRE-2 en Cable       3 x # 2 Cu.THHN + 1 x # 2 Cu.THHN + 1 x # 4 Cu THHN.EN CARCAMO  -Por cárcamo ,tubo PVC por canalización -  incluye cable , M.O, marquillas identificación, amarras plásticas--Incluye suministro e instalación conectores de cobre electro plateado de ponchado mecánico para el calibre de la acometida</v>
          </cell>
          <cell r="C56" t="str">
            <v>ML</v>
          </cell>
          <cell r="D56">
            <v>146</v>
          </cell>
          <cell r="E56">
            <v>50946.363636363632</v>
          </cell>
          <cell r="F56">
            <v>7438169.0909090899</v>
          </cell>
          <cell r="G56">
            <v>8.0000000000000004E-4</v>
          </cell>
        </row>
        <row r="57">
          <cell r="A57">
            <v>2.37</v>
          </cell>
          <cell r="B57" t="str">
            <v>Acometida a tablero TDRCCE-2 Desde tablero TGRE-2 en Cable        3 x # 2 Cu.THHN + 1 x # 2 Cu.THHN + 1 x # 4 Cu THHN.EN CARCAMO  --Por cárcamo ,tubo PVC por canalización, por bandeja escalera en buitrón-incluye cable , M.O, marquillas identificación, amarras plasticas.Incluye suministro e instalación conectores de cobre electro plateado de ponchado mecánico para el calibre de la acometida</v>
          </cell>
          <cell r="C57" t="str">
            <v>ML</v>
          </cell>
          <cell r="D57">
            <v>150</v>
          </cell>
          <cell r="E57">
            <v>50946.363636363632</v>
          </cell>
          <cell r="F57">
            <v>7641954.5454545449</v>
          </cell>
          <cell r="G57">
            <v>8.1999999999999998E-4</v>
          </cell>
        </row>
        <row r="58">
          <cell r="A58">
            <v>2.38</v>
          </cell>
          <cell r="B58" t="str">
            <v>Acometida a tablero TDRSI-2 Desde tablero TGRE-2 en Cable    2X3 x # 1/0 Cu.THHN + 2X1 x # 1/0 Cu.THHN + 1 x # 1/0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8" t="str">
            <v>ML</v>
          </cell>
          <cell r="D58">
            <v>150</v>
          </cell>
          <cell r="E58">
            <v>150458</v>
          </cell>
          <cell r="F58">
            <v>22568700</v>
          </cell>
          <cell r="G58">
            <v>2.4299999999999999E-3</v>
          </cell>
        </row>
        <row r="59">
          <cell r="A59">
            <v>2.39</v>
          </cell>
          <cell r="B59" t="str">
            <v>Canalización en tubería PVC - excavación, relleno compactado 16 ø 1-1/2"+ 8 ø1" +  4 ø 3" +  4 ø3/4"</v>
          </cell>
          <cell r="C59" t="str">
            <v>ML</v>
          </cell>
          <cell r="D59">
            <v>50</v>
          </cell>
          <cell r="E59">
            <v>111436</v>
          </cell>
          <cell r="F59">
            <v>5571800</v>
          </cell>
          <cell r="G59">
            <v>5.9999999999999995E-4</v>
          </cell>
        </row>
        <row r="60">
          <cell r="A60">
            <v>2.4</v>
          </cell>
          <cell r="B60" t="str">
            <v>Canalización en tubería PVC - excavación, relleno compactado 8 ø 1-1/2"+ 4 ø1" +  2 ø 3" +  2 ø3/4"</v>
          </cell>
          <cell r="C60" t="str">
            <v>ML</v>
          </cell>
          <cell r="D60">
            <v>50</v>
          </cell>
          <cell r="E60">
            <v>56848</v>
          </cell>
          <cell r="F60">
            <v>2842400</v>
          </cell>
          <cell r="G60">
            <v>3.1E-4</v>
          </cell>
        </row>
        <row r="61">
          <cell r="A61">
            <v>2.41</v>
          </cell>
          <cell r="B61" t="str">
            <v xml:space="preserve">Canalización en tubería PVC - excavación, relleno compactado 2 ø 1-1/2"+ 4 ø 1/2" +  2 ø 1" </v>
          </cell>
          <cell r="C61" t="str">
            <v>ML</v>
          </cell>
          <cell r="D61">
            <v>20</v>
          </cell>
          <cell r="E61">
            <v>17308</v>
          </cell>
          <cell r="F61">
            <v>346160</v>
          </cell>
          <cell r="G61">
            <v>4.0000000000000003E-5</v>
          </cell>
        </row>
        <row r="62">
          <cell r="A62">
            <v>2.42</v>
          </cell>
          <cell r="B62" t="str">
            <v xml:space="preserve">Canalización en tubería PVC - excavación, relleno compactado 2 ø 1-1/2"+ 3 ø 1/2" +  2 ø 1" </v>
          </cell>
          <cell r="C62" t="str">
            <v>ML</v>
          </cell>
          <cell r="D62">
            <v>20</v>
          </cell>
          <cell r="E62">
            <v>16420</v>
          </cell>
          <cell r="F62">
            <v>328400</v>
          </cell>
          <cell r="G62">
            <v>4.0000000000000003E-5</v>
          </cell>
        </row>
        <row r="63">
          <cell r="A63">
            <v>2.4300000000000002</v>
          </cell>
          <cell r="B63" t="str">
            <v xml:space="preserve">Canalización en tubería PVC - excavación, relleno compactado 2 ø 1-1/2"+  2 ø 1" </v>
          </cell>
          <cell r="C63" t="str">
            <v>ML</v>
          </cell>
          <cell r="D63">
            <v>200</v>
          </cell>
          <cell r="E63">
            <v>14764</v>
          </cell>
          <cell r="F63">
            <v>2952800</v>
          </cell>
          <cell r="G63">
            <v>3.2000000000000003E-4</v>
          </cell>
        </row>
        <row r="64">
          <cell r="A64">
            <v>2.44</v>
          </cell>
          <cell r="B64" t="str">
            <v>Canalización en tubería PVC - excavación, relleno compactado 2 ø 1/2"</v>
          </cell>
          <cell r="C64" t="str">
            <v>ML</v>
          </cell>
          <cell r="D64">
            <v>100</v>
          </cell>
          <cell r="E64">
            <v>7390</v>
          </cell>
          <cell r="F64">
            <v>739000</v>
          </cell>
          <cell r="G64">
            <v>8.0000000000000007E-5</v>
          </cell>
        </row>
        <row r="65">
          <cell r="A65">
            <v>2.4500000000000002</v>
          </cell>
          <cell r="B65" t="str">
            <v>Caja de concreto reforzado con tapa y marco metálico tipo "caja giro tipo 2" Norma EPSA - largo 180 cm- ancho 150 cm- profundidad 132 cm - 3 tapas</v>
          </cell>
          <cell r="C65" t="str">
            <v>UND</v>
          </cell>
          <cell r="D65">
            <v>1</v>
          </cell>
          <cell r="E65">
            <v>1766000</v>
          </cell>
          <cell r="F65">
            <v>1766000</v>
          </cell>
          <cell r="G65">
            <v>1.9000000000000001E-4</v>
          </cell>
        </row>
        <row r="66">
          <cell r="A66">
            <v>2.46</v>
          </cell>
          <cell r="B66" t="str">
            <v>Caja de concreto reforzado con tapa y marco metálico tipo "caja de paso  tipo A" Norma EPSA - largo 120 cm- ancho 130 cm- profundidad 143 cm - 2 tapas</v>
          </cell>
          <cell r="C66" t="str">
            <v>UND</v>
          </cell>
          <cell r="D66">
            <v>15</v>
          </cell>
          <cell r="E66">
            <v>966000</v>
          </cell>
          <cell r="F66">
            <v>14490000</v>
          </cell>
          <cell r="G66">
            <v>1.56E-3</v>
          </cell>
        </row>
        <row r="67">
          <cell r="A67">
            <v>2.4700000000000002</v>
          </cell>
          <cell r="B67" t="str">
            <v>Aterrizaje de ducto metálico con cable #6 CuDD con conector de cobre Cada 1,5 mts (70 unid) para bandeja- incluye suministro de cable y conectores</v>
          </cell>
          <cell r="C67" t="str">
            <v>ML</v>
          </cell>
          <cell r="D67">
            <v>100</v>
          </cell>
          <cell r="E67">
            <v>12000</v>
          </cell>
          <cell r="F67">
            <v>1200000</v>
          </cell>
          <cell r="G67">
            <v>1.2999999999999999E-4</v>
          </cell>
        </row>
        <row r="68">
          <cell r="A68">
            <v>0</v>
          </cell>
          <cell r="B68">
            <v>0</v>
          </cell>
          <cell r="C68">
            <v>0</v>
          </cell>
          <cell r="D68">
            <v>0</v>
          </cell>
          <cell r="E68">
            <v>0</v>
          </cell>
          <cell r="F68">
            <v>266919398.90909091</v>
          </cell>
          <cell r="G68">
            <v>2.8709999999999996E-2</v>
          </cell>
        </row>
        <row r="69">
          <cell r="A69" t="str">
            <v>3</v>
          </cell>
          <cell r="B69" t="str">
            <v>TABLEROS ELÉCTRICOS</v>
          </cell>
          <cell r="C69">
            <v>0</v>
          </cell>
          <cell r="D69">
            <v>0</v>
          </cell>
          <cell r="E69">
            <v>0</v>
          </cell>
          <cell r="F69">
            <v>0</v>
          </cell>
          <cell r="G69">
            <v>0</v>
          </cell>
        </row>
        <row r="70">
          <cell r="A70">
            <v>3.01</v>
          </cell>
          <cell r="B70" t="str">
            <v>Suministro e instalación (Sobre puesto en pared  )Tablero TGRE-1- 3F- 5H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30 A- (1)3x40A- (1)3x70A-(1)3x15A,  - 3 espacios en barraje para reservas trifásicas</v>
          </cell>
          <cell r="C70" t="str">
            <v>UND</v>
          </cell>
          <cell r="D70">
            <v>1</v>
          </cell>
          <cell r="E70">
            <v>3000000</v>
          </cell>
          <cell r="F70">
            <v>3000000</v>
          </cell>
          <cell r="G70">
            <v>3.2000000000000003E-4</v>
          </cell>
        </row>
        <row r="71">
          <cell r="A71">
            <v>3.02</v>
          </cell>
          <cell r="B71" t="str">
            <v>Suministro e instalación (Sobre puesto en pared -interruptores caja moldeada )Tablero TGRE-2- 3F- 5H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30 A- (1)3x40A- (1)3x70A- 3 espacios en barraje para reservas trifásicas</v>
          </cell>
          <cell r="C71" t="str">
            <v>UND</v>
          </cell>
          <cell r="D71">
            <v>1</v>
          </cell>
          <cell r="E71">
            <v>3000000</v>
          </cell>
          <cell r="F71">
            <v>3000000</v>
          </cell>
          <cell r="G71">
            <v>3.2000000000000003E-4</v>
          </cell>
        </row>
        <row r="72">
          <cell r="A72">
            <v>3.03</v>
          </cell>
          <cell r="B72" t="str">
            <v>Suministro e instalación (Sobre puesto en pared-interruptores caja moldeada   )Tablero TGN-1- 3F- 5H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60 A- (1)3x40A- (1)3x30A-  (2)3x15A- 3 espacios en barraje para reservas trifásicas</v>
          </cell>
          <cell r="C72" t="str">
            <v>UND</v>
          </cell>
          <cell r="D72">
            <v>1</v>
          </cell>
          <cell r="E72">
            <v>3000000</v>
          </cell>
          <cell r="F72">
            <v>3000000</v>
          </cell>
          <cell r="G72">
            <v>3.2000000000000003E-4</v>
          </cell>
        </row>
        <row r="73">
          <cell r="A73">
            <v>3.04</v>
          </cell>
          <cell r="B73" t="str">
            <v>Suministro e instalación (Sobre puesto en pared-interruptores caja moldeada   )Tablero TGN-2- 3F- 5H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60 A- (1)3x40A- (1)3x30A-  (2)3x15A- 3 espacios en barraje para reservas trifásicas</v>
          </cell>
          <cell r="C73" t="str">
            <v>UND</v>
          </cell>
          <cell r="D73">
            <v>1</v>
          </cell>
          <cell r="E73">
            <v>3000000</v>
          </cell>
          <cell r="F73">
            <v>3000000</v>
          </cell>
          <cell r="G73">
            <v>3.2000000000000003E-4</v>
          </cell>
        </row>
        <row r="74">
          <cell r="A74">
            <v>3.05</v>
          </cell>
          <cell r="B74" t="str">
            <v xml:space="preserve">Suministro e instalación (Empotrado en pared )Tablero TDRSI-1 - 3F- 5H - 208/120V  36 Circuitos. Espacio totalizador-  con puerta - llegada y salida en tuberia PVC- Incluye  marquillas identificación, M.O - </v>
          </cell>
          <cell r="C74" t="str">
            <v>UND</v>
          </cell>
          <cell r="D74">
            <v>1</v>
          </cell>
          <cell r="E74">
            <v>500000</v>
          </cell>
          <cell r="F74">
            <v>500000</v>
          </cell>
          <cell r="G74">
            <v>5.0000000000000002E-5</v>
          </cell>
        </row>
        <row r="75">
          <cell r="A75">
            <v>3.06</v>
          </cell>
          <cell r="B75" t="str">
            <v xml:space="preserve">Suministro e instalación (Empotrado en pared )Tablero TDRSI-2 - 3F- 5H - 208/120V  36 Circuitos. Espacio totalizador-  con puerta - llegada y salida en tuberia PVC- Incluye  marquillas identificación, M.O - </v>
          </cell>
          <cell r="C75" t="str">
            <v>UND</v>
          </cell>
          <cell r="D75">
            <v>1</v>
          </cell>
          <cell r="E75">
            <v>500000</v>
          </cell>
          <cell r="F75">
            <v>500000</v>
          </cell>
          <cell r="G75">
            <v>5.0000000000000002E-5</v>
          </cell>
        </row>
        <row r="76">
          <cell r="A76">
            <v>3.07</v>
          </cell>
          <cell r="B76" t="str">
            <v xml:space="preserve">Suministro e instalación (Empotrado en pared )Tablero TDIEMER-1 - 3F- 5H - 208/120V  24 Circuitos -Espacio totalizador-con puerta - llegada y salida en tuberia PVC- Incluye  marquillas identificación, M.O - </v>
          </cell>
          <cell r="C76" t="str">
            <v>UND</v>
          </cell>
          <cell r="D76">
            <v>1</v>
          </cell>
          <cell r="E76">
            <v>430000</v>
          </cell>
          <cell r="F76">
            <v>430000</v>
          </cell>
          <cell r="G76">
            <v>5.0000000000000002E-5</v>
          </cell>
        </row>
        <row r="77">
          <cell r="A77">
            <v>3.08</v>
          </cell>
          <cell r="B77" t="str">
            <v xml:space="preserve">Suministro e instalación (Empotrado en pared )Tablero TDIEMER-2 - 3F- 5H - 208/120V  24 Circuitos.Espacio totalizador- con puerta - llegada y salida en tuberia PVC- Incluye  marquillas identificación, M.O - </v>
          </cell>
          <cell r="C77" t="str">
            <v>UND</v>
          </cell>
          <cell r="D77">
            <v>1</v>
          </cell>
          <cell r="E77">
            <v>430000</v>
          </cell>
          <cell r="F77">
            <v>430000</v>
          </cell>
          <cell r="G77">
            <v>5.0000000000000002E-5</v>
          </cell>
        </row>
        <row r="78">
          <cell r="A78">
            <v>3.09</v>
          </cell>
          <cell r="B78" t="str">
            <v>Suministro e instalación (Sobre puesto en pared )Tablero TDP1-1 - 3F- 5H - 208/120V  24 Circuitos.  Espacio totalizador- puerta -llegada en bandeja portacable tipo escalera)- Incluye  marquillas identificación, M.O ,amarras.</v>
          </cell>
          <cell r="C78" t="str">
            <v>UND</v>
          </cell>
          <cell r="D78">
            <v>1</v>
          </cell>
          <cell r="E78">
            <v>430000</v>
          </cell>
          <cell r="F78">
            <v>430000</v>
          </cell>
          <cell r="G78">
            <v>5.0000000000000002E-5</v>
          </cell>
        </row>
        <row r="79">
          <cell r="A79">
            <v>3.1</v>
          </cell>
          <cell r="B79" t="str">
            <v>Suministro e instalación (Sobre puesto en pared )Tablero TDP1-2 - 3F- 5H - 208/120V  24 Circuitos. Espacio totalizador-  puerta - llegada en bandeja portacable tipo escalera)- Incluye  marquillas identificación, M.O ,amarras.</v>
          </cell>
          <cell r="C79" t="str">
            <v>UND</v>
          </cell>
          <cell r="D79">
            <v>1</v>
          </cell>
          <cell r="E79">
            <v>430000</v>
          </cell>
          <cell r="F79">
            <v>430000</v>
          </cell>
          <cell r="G79">
            <v>5.0000000000000002E-5</v>
          </cell>
        </row>
        <row r="80">
          <cell r="A80">
            <v>3.11</v>
          </cell>
          <cell r="B80" t="str">
            <v>Suministro e instalación (Sobre puesto en pared )Tablero TDP2-1 - 3F- 5H - 208/120V  24 Circuitos. Espacio totalizador- puerta  puerta - llegada en bandeja portacable tipo escalera)- Incluye  marquillas identificación, M.O ,amarras.</v>
          </cell>
          <cell r="C80" t="str">
            <v>UND</v>
          </cell>
          <cell r="D80">
            <v>1</v>
          </cell>
          <cell r="E80">
            <v>430000</v>
          </cell>
          <cell r="F80">
            <v>430000</v>
          </cell>
          <cell r="G80">
            <v>5.0000000000000002E-5</v>
          </cell>
        </row>
        <row r="81">
          <cell r="A81">
            <v>3.12</v>
          </cell>
          <cell r="B81" t="str">
            <v>Suministro e instalación (Sobre puesto en pared )Tablero TDP2-2 - 3F- 5H - 208/120V  24 Circuitos. Espacio totalizador- puerta - llegada en bandeja portacable tipo escalera)- Incluye  marquillas identificación, M.O ,amarras.</v>
          </cell>
          <cell r="C81" t="str">
            <v>UND</v>
          </cell>
          <cell r="D81">
            <v>1</v>
          </cell>
          <cell r="E81">
            <v>430000</v>
          </cell>
          <cell r="F81">
            <v>430000</v>
          </cell>
          <cell r="G81">
            <v>5.0000000000000002E-5</v>
          </cell>
        </row>
        <row r="82">
          <cell r="A82">
            <v>3.13</v>
          </cell>
          <cell r="B82" t="str">
            <v>Suministro e instalación (Sobre puesto en pared )Tablero TDP3-1 - 3F- 5H - 208/120V  24 Circuitos. Espacio totalizador-  puerta - llegada en bandeja portacable tipo escalera)- Incluye  marquillas identificación, M.O ,amarras.</v>
          </cell>
          <cell r="C82" t="str">
            <v>UND</v>
          </cell>
          <cell r="D82">
            <v>1</v>
          </cell>
          <cell r="E82">
            <v>430000</v>
          </cell>
          <cell r="F82">
            <v>430000</v>
          </cell>
          <cell r="G82">
            <v>5.0000000000000002E-5</v>
          </cell>
        </row>
        <row r="83">
          <cell r="A83">
            <v>3.14</v>
          </cell>
          <cell r="B83" t="str">
            <v>Suministro e instalación (Sobre puesto en pared )Tablero TDP3-2 - 3F- 5H - 208/120V  24 Circuitos. Espacio totalizador-  puerta - llegada en bandeja portacable tipo escalera)- Incluye  marquillas identificación, M.O ,amarras.</v>
          </cell>
          <cell r="C83" t="str">
            <v>UND</v>
          </cell>
          <cell r="D83">
            <v>1</v>
          </cell>
          <cell r="E83">
            <v>430000</v>
          </cell>
          <cell r="F83">
            <v>430000</v>
          </cell>
          <cell r="G83">
            <v>5.0000000000000002E-5</v>
          </cell>
        </row>
        <row r="84">
          <cell r="A84">
            <v>3.15</v>
          </cell>
          <cell r="B84" t="str">
            <v>Suministro e instalación (Sobre puesto en pared )Tablero TDIE - 3F- 5H - 208/120V  24 Circuitos.   puerta - lllegada en tubo PVC 1-1/2" -  Incluye  marquillas identificación, M.O ,amarras.</v>
          </cell>
          <cell r="C84" t="str">
            <v>UND</v>
          </cell>
          <cell r="D84">
            <v>1</v>
          </cell>
          <cell r="E84">
            <v>430000</v>
          </cell>
          <cell r="F84">
            <v>430000</v>
          </cell>
          <cell r="G84">
            <v>5.0000000000000002E-5</v>
          </cell>
        </row>
        <row r="85">
          <cell r="A85">
            <v>3.16</v>
          </cell>
          <cell r="B85" t="str">
            <v>Suministro e instalación (Sobre puesto en pared )Tablero TDIP1-1 - 3F- 5H - 208/120V  18 Circuitos. Espacio totalizador-  puerta -llegada en bandeja portacable tipo escalera)- Incluye  marquillas identificación, M.O ,amarras.</v>
          </cell>
          <cell r="C85" t="str">
            <v>UND</v>
          </cell>
          <cell r="D85">
            <v>1</v>
          </cell>
          <cell r="E85">
            <v>400000</v>
          </cell>
          <cell r="F85">
            <v>400000</v>
          </cell>
          <cell r="G85">
            <v>4.0000000000000003E-5</v>
          </cell>
        </row>
        <row r="86">
          <cell r="A86">
            <v>3.17</v>
          </cell>
          <cell r="B86" t="str">
            <v>Suministro e instalación (Sobre puesto en pared )Tablero TDIP1-2 - 3F- 5H - 208/120V  18 Circuitos.  Espacio totalizador- puerta - llegada en bandeja portacable tipo escalera)- Incluye  marquillas identificación, M.O ,amarras.</v>
          </cell>
          <cell r="C86" t="str">
            <v>UND</v>
          </cell>
          <cell r="D86">
            <v>1</v>
          </cell>
          <cell r="E86">
            <v>400000</v>
          </cell>
          <cell r="F86">
            <v>400000</v>
          </cell>
          <cell r="G86">
            <v>4.0000000000000003E-5</v>
          </cell>
        </row>
        <row r="87">
          <cell r="A87">
            <v>3.18</v>
          </cell>
          <cell r="B87" t="str">
            <v>Suministro e instalación (Sobre puesto en pared )Tablero TDIP2-1 - 3F- 5H - 208/120V  12 Circuitos. Espacio totalizador- puerta  puerta - llegada en bandeja portacable tipo escalera)- Incluye  marquillas identificación, M.O ,amarras.</v>
          </cell>
          <cell r="C87" t="str">
            <v>UND</v>
          </cell>
          <cell r="D87">
            <v>1</v>
          </cell>
          <cell r="E87">
            <v>350000</v>
          </cell>
          <cell r="F87">
            <v>350000</v>
          </cell>
          <cell r="G87">
            <v>4.0000000000000003E-5</v>
          </cell>
        </row>
        <row r="88">
          <cell r="A88">
            <v>3.19</v>
          </cell>
          <cell r="B88" t="str">
            <v>Suministro e instalación (Sobre puesto en pared )Tablero TDIP2-2 - 3F- 5H - 208/120V  12 Circuitos.  Espacio totalizador-  puerta - llegada en bandeja portacable tipo escalera)- Incluye  marquillas identificación, M.O ,amarras.</v>
          </cell>
          <cell r="C88" t="str">
            <v>UND</v>
          </cell>
          <cell r="D88">
            <v>1</v>
          </cell>
          <cell r="E88">
            <v>350000</v>
          </cell>
          <cell r="F88">
            <v>350000</v>
          </cell>
          <cell r="G88">
            <v>4.0000000000000003E-5</v>
          </cell>
        </row>
        <row r="89">
          <cell r="A89">
            <v>3.2</v>
          </cell>
          <cell r="B89" t="str">
            <v>Suministro e instalación (Sobre puesto en pared )Tablero TDIP3-1 - 3F- 5H - 208/120V  12 Circuitos. Espacio totalizador-   puerta - llegada en bandeja portacable tipo escalera)- Incluye  marquillas identificación, M.O ,amarras.</v>
          </cell>
          <cell r="C89" t="str">
            <v>UND</v>
          </cell>
          <cell r="D89">
            <v>1</v>
          </cell>
          <cell r="E89">
            <v>350000</v>
          </cell>
          <cell r="F89">
            <v>350000</v>
          </cell>
          <cell r="G89">
            <v>4.0000000000000003E-5</v>
          </cell>
        </row>
        <row r="90">
          <cell r="A90">
            <v>3.21</v>
          </cell>
          <cell r="B90" t="str">
            <v>Suministro e instalación (Sobre puesto en pared )Tablero TDIP3-2 - 3F- 5H - 208/120V  12 Circuitos. Espacio totalizador-  puerta - llegada en bandeja portacable tipo escalera)- Incluye  marquillas identificación, M.O ,amarras.</v>
          </cell>
          <cell r="C90" t="str">
            <v>UND</v>
          </cell>
          <cell r="D90">
            <v>1</v>
          </cell>
          <cell r="E90">
            <v>350000</v>
          </cell>
          <cell r="F90">
            <v>350000</v>
          </cell>
          <cell r="G90">
            <v>4.0000000000000003E-5</v>
          </cell>
        </row>
        <row r="91">
          <cell r="A91">
            <v>3.22</v>
          </cell>
          <cell r="B91" t="str">
            <v>Suministro e instalación (Sobre puesto en pared )Tablero TDAAP3-1  - 3F- 5H - 208/120V  12 Circuitos.  Espacio totalizador- puerta - llegada en bandeja portacable tipo escalera)- Incluye  marquillas identificación, M.O ,amarras.</v>
          </cell>
          <cell r="C91" t="str">
            <v>UND</v>
          </cell>
          <cell r="D91">
            <v>1</v>
          </cell>
          <cell r="E91">
            <v>350000</v>
          </cell>
          <cell r="F91">
            <v>350000</v>
          </cell>
          <cell r="G91">
            <v>4.0000000000000003E-5</v>
          </cell>
        </row>
        <row r="92">
          <cell r="A92">
            <v>3.23</v>
          </cell>
          <cell r="B92" t="str">
            <v>Suministro e instalación (Sobre puesto en pared )Tablero TDAAP3-2  - 3F- 5H - 208/120V  12 Circuitos.   puerta - llegada en bandeja portacable tipo escalera)- Incluye  marquillas identificación, M.O ,amarras.</v>
          </cell>
          <cell r="C92" t="str">
            <v>UND</v>
          </cell>
          <cell r="D92">
            <v>1</v>
          </cell>
          <cell r="E92">
            <v>350000</v>
          </cell>
          <cell r="F92">
            <v>350000</v>
          </cell>
          <cell r="G92">
            <v>4.0000000000000003E-5</v>
          </cell>
        </row>
        <row r="93">
          <cell r="A93">
            <v>3.24</v>
          </cell>
          <cell r="B93" t="str">
            <v xml:space="preserve">Suministro e instalación (Sobre puesto en pared )Tablero TDR1-1 - 3F- 5H - 208/120V  12 Circuitos- Espacio totalizador-  con puerta - llegada y salida en tuberia PVC- Incluye  marquillas identificación, M.O - </v>
          </cell>
          <cell r="C93" t="str">
            <v>UND</v>
          </cell>
          <cell r="D93">
            <v>1</v>
          </cell>
          <cell r="E93">
            <v>350000</v>
          </cell>
          <cell r="F93">
            <v>350000</v>
          </cell>
          <cell r="G93">
            <v>4.0000000000000003E-5</v>
          </cell>
        </row>
        <row r="94">
          <cell r="A94">
            <v>3.25</v>
          </cell>
          <cell r="B94" t="str">
            <v xml:space="preserve">Suministro e instalación (Empotrado en pared )Tablero TDR1-2 - 3F- 5H - 208/120V  12Circuitos.- Espacio totalizador-con puerta - llegada y salida en tuberia PVC- Incluye  marquillas identificación, M.O - </v>
          </cell>
          <cell r="C94" t="str">
            <v>UND</v>
          </cell>
          <cell r="D94">
            <v>1</v>
          </cell>
          <cell r="E94">
            <v>350000</v>
          </cell>
          <cell r="F94">
            <v>350000</v>
          </cell>
          <cell r="G94">
            <v>4.0000000000000003E-5</v>
          </cell>
        </row>
        <row r="95">
          <cell r="A95">
            <v>3.26</v>
          </cell>
          <cell r="B95" t="str">
            <v xml:space="preserve">Suministro e instalación (Empotrado en pared )Tablero TDR2-1 - 3F- 5H - 208/120V  12Circuitos- Espacio totalizador - con puerta - llegada y salida en tuberia PVC- Incluye  marquillas identificación, M.O - </v>
          </cell>
          <cell r="C95" t="str">
            <v>UND</v>
          </cell>
          <cell r="D95">
            <v>1</v>
          </cell>
          <cell r="E95">
            <v>350000</v>
          </cell>
          <cell r="F95">
            <v>350000</v>
          </cell>
          <cell r="G95">
            <v>4.0000000000000003E-5</v>
          </cell>
        </row>
        <row r="96">
          <cell r="A96">
            <v>3.27</v>
          </cell>
          <cell r="B96" t="str">
            <v xml:space="preserve">Suministro e instalación (Empotrado en pared )Tablero TDR2-2 - 3F- 5H - 208/120V  12 Circuitos- Espacio totalizador- con puerta - llegada y salida en tuberia PVC- Incluye  marquillas identificación, M.O - </v>
          </cell>
          <cell r="C96" t="str">
            <v>UND</v>
          </cell>
          <cell r="D96">
            <v>1</v>
          </cell>
          <cell r="E96">
            <v>350000</v>
          </cell>
          <cell r="F96">
            <v>350000</v>
          </cell>
          <cell r="G96">
            <v>4.0000000000000003E-5</v>
          </cell>
        </row>
        <row r="97">
          <cell r="A97">
            <v>3.28</v>
          </cell>
          <cell r="B97" t="str">
            <v xml:space="preserve">Suministro e instalación (Empotrado en pared )Tablero TDRCCE-1 - 2F- 4H - 208/120V  12Circuitos- Espacio totalizador con puerta - llegada y salida en tuberia PVC- Incluye  marquillas identificación, M.O - </v>
          </cell>
          <cell r="C97" t="str">
            <v>UND</v>
          </cell>
          <cell r="D97">
            <v>1</v>
          </cell>
          <cell r="E97">
            <v>350000</v>
          </cell>
          <cell r="F97">
            <v>350000</v>
          </cell>
          <cell r="G97">
            <v>4.0000000000000003E-5</v>
          </cell>
        </row>
        <row r="98">
          <cell r="A98">
            <v>3.29</v>
          </cell>
          <cell r="B98" t="str">
            <v xml:space="preserve">Suministro e instalación (Empotrado en pared )Tablero TDRCCE-2 - 2F- 4H - 208/120V  12Circuitos.. con puerta - llegada y salida en tuberia PVC- Incluye  marquillas identificación, M.O - </v>
          </cell>
          <cell r="C98" t="str">
            <v>UND</v>
          </cell>
          <cell r="D98">
            <v>1</v>
          </cell>
          <cell r="E98">
            <v>350000</v>
          </cell>
          <cell r="F98">
            <v>350000</v>
          </cell>
          <cell r="G98">
            <v>4.0000000000000003E-5</v>
          </cell>
        </row>
        <row r="99">
          <cell r="A99">
            <v>3.3</v>
          </cell>
          <cell r="B99" t="str">
            <v xml:space="preserve">Suministro e instalación (Empotrado en pared )Tablero TDSUB - 3F- 5H - 208/120V 12 Circuitos.-  con puerta - llegada y salida en tuberia PVC- Incluye  marquillas identificación, M.O - </v>
          </cell>
          <cell r="C99" t="str">
            <v>UND</v>
          </cell>
          <cell r="D99">
            <v>1</v>
          </cell>
          <cell r="E99">
            <v>350000</v>
          </cell>
          <cell r="F99">
            <v>350000</v>
          </cell>
          <cell r="G99">
            <v>4.0000000000000003E-5</v>
          </cell>
        </row>
        <row r="100">
          <cell r="A100">
            <v>3.31</v>
          </cell>
          <cell r="B100" t="str">
            <v xml:space="preserve">Suministro e instalación (Empotrado en pared )Tablero TDMB- 3F- 5H - 208/120V 12 Circuitos.-  Espacio totalizador - con puerta - llegada y salida en tuberia PVC- Incluye  marquillas identificación, M.O - </v>
          </cell>
          <cell r="C100" t="str">
            <v>UND</v>
          </cell>
          <cell r="D100">
            <v>1</v>
          </cell>
          <cell r="E100">
            <v>350000</v>
          </cell>
          <cell r="F100">
            <v>350000</v>
          </cell>
          <cell r="G100">
            <v>4.0000000000000003E-5</v>
          </cell>
        </row>
        <row r="101">
          <cell r="A101">
            <v>3.32</v>
          </cell>
          <cell r="B101" t="str">
            <v xml:space="preserve">Suministro e instalación (Empotrado en pared )Tablero TDPE- 3F- 5H - 208/120V 12 Circuitos.-  Espacio totalizador - con puerta - llegada y salida en tuberia PVC- Incluye  marquillas identificación, M.O - </v>
          </cell>
          <cell r="C101" t="str">
            <v>UND</v>
          </cell>
          <cell r="D101">
            <v>1</v>
          </cell>
          <cell r="E101">
            <v>350000</v>
          </cell>
          <cell r="F101">
            <v>350000</v>
          </cell>
          <cell r="G101">
            <v>4.0000000000000003E-5</v>
          </cell>
        </row>
        <row r="102">
          <cell r="A102">
            <v>3.33</v>
          </cell>
          <cell r="B102" t="str">
            <v>Suministro e instalación (Sobre puesto en pared )Tablero TDK1 - 1F- 3H -120V 6 Circuitos.   puerta -llegada en tubo PVC - Incluye  marquillas identificación, M.O ,amarras.</v>
          </cell>
          <cell r="C102" t="str">
            <v>UND</v>
          </cell>
          <cell r="D102">
            <v>1</v>
          </cell>
          <cell r="E102">
            <v>100000</v>
          </cell>
          <cell r="F102">
            <v>100000</v>
          </cell>
          <cell r="G102">
            <v>1.0000000000000001E-5</v>
          </cell>
        </row>
        <row r="103">
          <cell r="A103">
            <v>3.34</v>
          </cell>
          <cell r="B103" t="str">
            <v>Suministro e instalación (Sobre puesto en pared )Tablero TDK2 - 1F- 3H -120V 6 Circuitos.   puerta -llegada en tubo PVC - Incluye  marquillas identificación, M.O ,amarras.</v>
          </cell>
          <cell r="C103" t="str">
            <v>UND</v>
          </cell>
          <cell r="D103">
            <v>1</v>
          </cell>
          <cell r="E103">
            <v>100000</v>
          </cell>
          <cell r="F103">
            <v>100000</v>
          </cell>
          <cell r="G103">
            <v>1.0000000000000001E-5</v>
          </cell>
        </row>
        <row r="104">
          <cell r="A104">
            <v>3.35</v>
          </cell>
          <cell r="B104" t="str">
            <v>Suministro e instalación (Sobre puesto en pared )Tablero TDK3 - 1F- 3H -120V 6 Circuitos.   puerta -llegada en tubo PVC - Incluye  marquillas identificación, M.O ,amarras.</v>
          </cell>
          <cell r="C104" t="str">
            <v>UND</v>
          </cell>
          <cell r="D104">
            <v>1</v>
          </cell>
          <cell r="E104">
            <v>100000</v>
          </cell>
          <cell r="F104">
            <v>100000</v>
          </cell>
          <cell r="G104">
            <v>1.0000000000000001E-5</v>
          </cell>
        </row>
        <row r="105">
          <cell r="A105">
            <v>3.36</v>
          </cell>
          <cell r="B105" t="str">
            <v xml:space="preserve">Suministro e instalación (Empotrado en pared )Tablero  TDRPE - 1F- 3H - 208/120V  6 Circuitos. con puerta - llegada y salida en tuberia PVC- Incluye  marquillas identificación, M.O - </v>
          </cell>
          <cell r="C105" t="str">
            <v>UND</v>
          </cell>
          <cell r="D105">
            <v>1</v>
          </cell>
          <cell r="E105">
            <v>100000</v>
          </cell>
          <cell r="F105">
            <v>100000</v>
          </cell>
          <cell r="G105">
            <v>1.0000000000000001E-5</v>
          </cell>
        </row>
        <row r="106">
          <cell r="A106">
            <v>3.37</v>
          </cell>
          <cell r="B106" t="str">
            <v xml:space="preserve">Suministro e instalacion de interruptor termomagnetico 1x15, 1x20A </v>
          </cell>
          <cell r="C106" t="str">
            <v>UND</v>
          </cell>
          <cell r="D106">
            <v>310</v>
          </cell>
          <cell r="E106">
            <v>26500</v>
          </cell>
          <cell r="F106">
            <v>8215000</v>
          </cell>
          <cell r="G106">
            <v>8.8000000000000003E-4</v>
          </cell>
        </row>
        <row r="107">
          <cell r="A107">
            <v>3.38</v>
          </cell>
          <cell r="B107" t="str">
            <v xml:space="preserve">Suministro e instalacion de interruptor termomagnetico 2 x 15 A </v>
          </cell>
          <cell r="C107" t="str">
            <v>UND</v>
          </cell>
          <cell r="D107">
            <v>29</v>
          </cell>
          <cell r="E107">
            <v>28500</v>
          </cell>
          <cell r="F107">
            <v>826500</v>
          </cell>
          <cell r="G107">
            <v>9.0000000000000006E-5</v>
          </cell>
        </row>
        <row r="108">
          <cell r="A108">
            <v>3.39</v>
          </cell>
          <cell r="B108" t="str">
            <v xml:space="preserve">Suministro e instalacion de interruptor termomagnetico 3 x 15 A </v>
          </cell>
          <cell r="C108" t="str">
            <v>UND</v>
          </cell>
          <cell r="D108">
            <v>5</v>
          </cell>
          <cell r="E108">
            <v>61500</v>
          </cell>
          <cell r="F108">
            <v>307500</v>
          </cell>
          <cell r="G108">
            <v>3.0000000000000001E-5</v>
          </cell>
        </row>
        <row r="109">
          <cell r="A109">
            <v>3.4</v>
          </cell>
          <cell r="B109" t="str">
            <v xml:space="preserve">Suministro e instalacion de interruptor termomagnetico 3x20 , 3x30 A </v>
          </cell>
          <cell r="C109" t="str">
            <v>UND</v>
          </cell>
          <cell r="D109">
            <v>10</v>
          </cell>
          <cell r="E109">
            <v>68500</v>
          </cell>
          <cell r="F109">
            <v>685000</v>
          </cell>
          <cell r="G109">
            <v>6.9999999999999994E-5</v>
          </cell>
        </row>
        <row r="110">
          <cell r="A110">
            <v>3.41</v>
          </cell>
          <cell r="B110" t="str">
            <v>Suministro e instalacion de interruptor termomagnetico en caja moldeada 3 x 15 A   - incluye cable y bornas de ponchar electroplateadas para conexión dentro del tablero</v>
          </cell>
          <cell r="C110" t="str">
            <v>UND</v>
          </cell>
          <cell r="D110">
            <v>8</v>
          </cell>
          <cell r="E110">
            <v>137000</v>
          </cell>
          <cell r="F110">
            <v>1096000</v>
          </cell>
          <cell r="G110">
            <v>1.2E-4</v>
          </cell>
        </row>
        <row r="111">
          <cell r="A111">
            <v>3.42</v>
          </cell>
          <cell r="B111" t="str">
            <v>Suministro e instalacion de interruptor termomagnetico en caja moldeada 3 x 20  A   - incluye cable y bornas de ponchar electroplateadas para conexión dentro del tablero</v>
          </cell>
          <cell r="C111" t="str">
            <v>UND</v>
          </cell>
          <cell r="D111">
            <v>2</v>
          </cell>
          <cell r="E111">
            <v>137000</v>
          </cell>
          <cell r="F111">
            <v>274000</v>
          </cell>
          <cell r="G111">
            <v>3.0000000000000001E-5</v>
          </cell>
        </row>
        <row r="112">
          <cell r="A112">
            <v>3.43</v>
          </cell>
          <cell r="B112" t="str">
            <v>Suministro e instalacion de interruptor termomagnetico en caja moldeada 3 x 30  A   - incluye cable y bornas de ponchar electroplateadas para conexión dentro del tablero</v>
          </cell>
          <cell r="C112" t="str">
            <v>UND</v>
          </cell>
          <cell r="D112">
            <v>4</v>
          </cell>
          <cell r="E112">
            <v>137000</v>
          </cell>
          <cell r="F112">
            <v>548000</v>
          </cell>
          <cell r="G112">
            <v>6.0000000000000002E-5</v>
          </cell>
        </row>
        <row r="113">
          <cell r="A113">
            <v>3.44</v>
          </cell>
          <cell r="B113" t="str">
            <v>Suministro e instalación de interruptor termo magnético en caja moldeada 3 x 40 A   - incluye cable y bornas de ponchar electro plateadas para conexión dentro del tablero</v>
          </cell>
          <cell r="C113" t="str">
            <v>UND</v>
          </cell>
          <cell r="D113">
            <v>4</v>
          </cell>
          <cell r="E113">
            <v>137000</v>
          </cell>
          <cell r="F113">
            <v>548000</v>
          </cell>
          <cell r="G113">
            <v>6.0000000000000002E-5</v>
          </cell>
        </row>
        <row r="114">
          <cell r="A114">
            <v>3.45</v>
          </cell>
          <cell r="B114" t="str">
            <v>Suministro e instalacion de interruptor termomagnetico en caja moldeada 3 x 50  A   - incluye cable y bornas de ponchar electroplateadas para conexión dentro del tablero</v>
          </cell>
          <cell r="C114" t="str">
            <v>UND</v>
          </cell>
          <cell r="D114">
            <v>1</v>
          </cell>
          <cell r="E114">
            <v>137000</v>
          </cell>
          <cell r="F114">
            <v>137000</v>
          </cell>
          <cell r="G114">
            <v>1.0000000000000001E-5</v>
          </cell>
        </row>
        <row r="115">
          <cell r="A115">
            <v>3.46</v>
          </cell>
          <cell r="B115" t="str">
            <v>Suministro e instalación de interruptor termo magnético en caja moldeada 3 x 60 A   - incluye cable y bornas de ponchar electro plateadas para conexión dentro del tablero</v>
          </cell>
          <cell r="C115" t="str">
            <v>UND</v>
          </cell>
          <cell r="D115">
            <v>8</v>
          </cell>
          <cell r="E115">
            <v>137000</v>
          </cell>
          <cell r="F115">
            <v>1096000</v>
          </cell>
          <cell r="G115">
            <v>1.2E-4</v>
          </cell>
        </row>
        <row r="116">
          <cell r="A116">
            <v>3.47</v>
          </cell>
          <cell r="B116" t="str">
            <v>Suministro e instalacion de bandeja portacable tipo escalera metalica en lamina cold roled (pintada con pintura electrostatica) con tapa de 30cm  soporte para bandeja de 30 cm en riel  tipo chanel con estrias y varilla roscada- anclaje con chazos de expansion  metalicos para cielo en cuarto de tableros en cada piso para llegada y salida de los edificios 1 y 2</v>
          </cell>
          <cell r="C116" t="str">
            <v>ML</v>
          </cell>
          <cell r="D116">
            <v>20</v>
          </cell>
          <cell r="E116">
            <v>148333.33333333334</v>
          </cell>
          <cell r="F116">
            <v>2966666.666666667</v>
          </cell>
          <cell r="G116">
            <v>3.2000000000000003E-4</v>
          </cell>
        </row>
        <row r="117">
          <cell r="A117">
            <v>3.48</v>
          </cell>
          <cell r="B117" t="str">
            <v>Curvas interior vertical para bandeja portacable tipo escalera metalica en lamina cold roled (pintada con pintura electrostatica) con  tapa de 30 cm en techo cuarto  de tableros de los edificios 1 y 2</v>
          </cell>
          <cell r="C117" t="str">
            <v>UND</v>
          </cell>
          <cell r="D117">
            <v>34</v>
          </cell>
          <cell r="E117">
            <v>189000</v>
          </cell>
          <cell r="F117">
            <v>6426000</v>
          </cell>
          <cell r="G117">
            <v>6.8999999999999997E-4</v>
          </cell>
        </row>
        <row r="118">
          <cell r="A118">
            <v>3.49</v>
          </cell>
          <cell r="B118" t="str">
            <v>Sumnistro e instalacion de bandeja portacable tipo escalera metalica en lamina cold roled (pintada con pintura electrostatica) sin  tapa de 40 cm, soportado en riel liso tipo chanel y varilla roscada- anclaje con chazos de expansion  metalicos instalada en buitron para acometidas a los tableros en los pisos edificios 1 y 2</v>
          </cell>
          <cell r="C118" t="str">
            <v>UND</v>
          </cell>
          <cell r="D118">
            <v>5</v>
          </cell>
          <cell r="E118">
            <v>139666.66666666669</v>
          </cell>
          <cell r="F118">
            <v>698333.33333333349</v>
          </cell>
          <cell r="G118">
            <v>8.0000000000000007E-5</v>
          </cell>
        </row>
        <row r="119">
          <cell r="A119">
            <v>3.5</v>
          </cell>
          <cell r="B119" t="str">
            <v>Curvas horizonta para bandeja portacable tipo escalera metalica en lamina cold roled (pintada con pintura electrostatica) con  tapa de 30 cm en techo cuarto  de tableros de los edificios 1 y 2 y salida a buitron</v>
          </cell>
          <cell r="C119" t="str">
            <v>UND</v>
          </cell>
          <cell r="D119">
            <v>6</v>
          </cell>
          <cell r="E119">
            <v>224000</v>
          </cell>
          <cell r="F119">
            <v>1344000</v>
          </cell>
          <cell r="G119">
            <v>1.3999999999999999E-4</v>
          </cell>
        </row>
        <row r="120">
          <cell r="A120">
            <v>0</v>
          </cell>
          <cell r="B120">
            <v>0</v>
          </cell>
          <cell r="C120">
            <v>0</v>
          </cell>
          <cell r="D120">
            <v>0</v>
          </cell>
          <cell r="E120">
            <v>0</v>
          </cell>
          <cell r="F120">
            <v>48488000</v>
          </cell>
          <cell r="G120">
            <v>5.2500000000000021E-3</v>
          </cell>
        </row>
        <row r="121">
          <cell r="A121" t="str">
            <v>4</v>
          </cell>
          <cell r="B121" t="str">
            <v>ALUMBRADO Y TOMACORRIENTES</v>
          </cell>
          <cell r="C121">
            <v>0</v>
          </cell>
          <cell r="D121">
            <v>0</v>
          </cell>
          <cell r="E121">
            <v>0</v>
          </cell>
          <cell r="F121">
            <v>0</v>
          </cell>
          <cell r="G121">
            <v>0</v>
          </cell>
        </row>
        <row r="122">
          <cell r="A122">
            <v>4.01</v>
          </cell>
          <cell r="B122" t="str">
            <v>Salida lampara fluorescente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2" t="str">
            <v>UND</v>
          </cell>
          <cell r="D122">
            <v>122</v>
          </cell>
          <cell r="E122">
            <v>64080</v>
          </cell>
          <cell r="F122">
            <v>7817760</v>
          </cell>
          <cell r="G122">
            <v>8.4000000000000003E-4</v>
          </cell>
        </row>
        <row r="123">
          <cell r="A123">
            <v>4.0199999999999996</v>
          </cell>
          <cell r="B123" t="str">
            <v>Salida para BALASTO EMERGENCIA en  lampara fluorescente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3" t="str">
            <v>UND</v>
          </cell>
          <cell r="D123">
            <v>116</v>
          </cell>
          <cell r="E123">
            <v>64080</v>
          </cell>
          <cell r="F123">
            <v>7433280</v>
          </cell>
          <cell r="G123">
            <v>8.0000000000000004E-4</v>
          </cell>
        </row>
        <row r="124">
          <cell r="A124">
            <v>4.03</v>
          </cell>
          <cell r="B124" t="str">
            <v>Salida bala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4" t="str">
            <v>UND</v>
          </cell>
          <cell r="D124">
            <v>409</v>
          </cell>
          <cell r="E124">
            <v>64080</v>
          </cell>
          <cell r="F124">
            <v>26208720</v>
          </cell>
          <cell r="G124">
            <v>2.82E-3</v>
          </cell>
        </row>
        <row r="125">
          <cell r="A125">
            <v>4.04</v>
          </cell>
          <cell r="B125" t="str">
            <v>Salida lampara EMERGENCIA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5" t="str">
            <v>UND</v>
          </cell>
          <cell r="D125">
            <v>68</v>
          </cell>
          <cell r="E125">
            <v>64080</v>
          </cell>
          <cell r="F125">
            <v>4357440</v>
          </cell>
          <cell r="G125">
            <v>4.6999999999999999E-4</v>
          </cell>
        </row>
        <row r="126">
          <cell r="A126">
            <v>4.05</v>
          </cell>
          <cell r="B126" t="str">
            <v>Salida   aplique "salida de  emergencia"-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6" t="str">
            <v>UND</v>
          </cell>
          <cell r="D126">
            <v>6</v>
          </cell>
          <cell r="E126">
            <v>64080</v>
          </cell>
          <cell r="F126">
            <v>384480</v>
          </cell>
          <cell r="G126">
            <v>4.0000000000000003E-5</v>
          </cell>
        </row>
        <row r="127">
          <cell r="A127">
            <v>4.0599999999999996</v>
          </cell>
          <cell r="B127" t="str">
            <v>Salida Interruptor SENCILLO  -Incluye interruptor con punto a tierra, , tubo conduit PVC 1/2" (o 3/4" o 1" cuando se requiera) con accesorios , cajas PVC  octogonales (cajas 2x4  y 4x 4 con suplemento cuando se requiera), Conductores en Cable  #12 Cu THHN (utilizar color negro para retornos)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7" t="str">
            <v>UND</v>
          </cell>
          <cell r="D127">
            <v>102</v>
          </cell>
          <cell r="E127">
            <v>56964</v>
          </cell>
          <cell r="F127">
            <v>5810328</v>
          </cell>
          <cell r="G127">
            <v>6.2E-4</v>
          </cell>
        </row>
        <row r="128">
          <cell r="A128">
            <v>4.07</v>
          </cell>
          <cell r="B128" t="str">
            <v>Salida Interruptor DOBLE  - Incluye interruptor con punto a tierra, , tubo conduit PVC 1/2" (o 3/4" o 1" cuando se requiera) con accesorios , cajas PVC  octogonales (cajas 2x4  y 4x 4 con suplemento cuando se requiera), Conductores en Cable  #12 Cu THHN (utilizar color negro para retornos)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8" t="str">
            <v>UND</v>
          </cell>
          <cell r="D128">
            <v>56</v>
          </cell>
          <cell r="E128">
            <v>65064</v>
          </cell>
          <cell r="F128">
            <v>3643584</v>
          </cell>
          <cell r="G128">
            <v>3.8999999999999999E-4</v>
          </cell>
        </row>
        <row r="129">
          <cell r="A129">
            <v>4.08</v>
          </cell>
          <cell r="B129" t="str">
            <v>Salida Interruptor CONMUTABLE SENCILLO  -Incluye interruptor con punto a tierra, tubo conduit PVC 1/2" (o 3/4" o 1" cuando se requiera) con accesorios , cajas PVC  octogonales (cajas 2x4  y 4x 4 con suplemento cuando se requiera), Conductores en Cable  #12 Cu THHN -  (utilizar color negro para retornos)-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9" t="str">
            <v>UND</v>
          </cell>
          <cell r="D129">
            <v>12</v>
          </cell>
          <cell r="E129">
            <v>72464</v>
          </cell>
          <cell r="F129">
            <v>869568</v>
          </cell>
          <cell r="G129">
            <v>9.0000000000000006E-5</v>
          </cell>
        </row>
        <row r="130">
          <cell r="A130">
            <v>4.09</v>
          </cell>
          <cell r="B130" t="str">
            <v>Salida tomacorriente doble polo a tierra circuito REGULADO EN MURO -  MARCA LEVITON con conexión a tierra aislada del chasis y grado Hospital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Mano de obra donde sea necesario de: regata, entubado, resane, cableado, aparateado, aseo.</v>
          </cell>
          <cell r="C130" t="str">
            <v>UND</v>
          </cell>
          <cell r="D130">
            <v>115</v>
          </cell>
          <cell r="E130">
            <v>70414</v>
          </cell>
          <cell r="F130">
            <v>8097610</v>
          </cell>
          <cell r="G130">
            <v>8.7000000000000001E-4</v>
          </cell>
        </row>
        <row r="131">
          <cell r="A131">
            <v>4.0999999999999996</v>
          </cell>
          <cell r="B131" t="str">
            <v>Salida tomacorriente doble polo a tierra circuito REGULADO EN MUEBLE -  MARCA LEVITON con conexión a tierra aislada del chasis y grado Hospital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 Conexion entre salida en pared y mueble en cable encauchetado 3 x 12 awg y clavija 3H LEVITON  Mano de obra donde sea necesario de: regata, entubado, resane, cableado, aparateado, aseo.</v>
          </cell>
          <cell r="C131" t="str">
            <v>UND</v>
          </cell>
          <cell r="D131">
            <v>288</v>
          </cell>
          <cell r="E131">
            <v>85364</v>
          </cell>
          <cell r="F131">
            <v>24584832</v>
          </cell>
          <cell r="G131">
            <v>2.64E-3</v>
          </cell>
        </row>
        <row r="132">
          <cell r="A132">
            <v>4.1100000000000003</v>
          </cell>
          <cell r="B132" t="str">
            <v>Salida tomacorriente doble polo a tierra circuito NORMAL -  MARCA LEVITON con conexión a tierra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Mano de obra donde sea necesario de: regata, entubado, resane, cableado, aparateado, aseo.</v>
          </cell>
          <cell r="C132" t="str">
            <v>UND</v>
          </cell>
          <cell r="D132">
            <v>372</v>
          </cell>
          <cell r="E132">
            <v>67054</v>
          </cell>
          <cell r="F132">
            <v>24944088</v>
          </cell>
          <cell r="G132">
            <v>2.6800000000000001E-3</v>
          </cell>
        </row>
        <row r="133">
          <cell r="A133">
            <v>4.12</v>
          </cell>
          <cell r="B133" t="str">
            <v>Salida tomacorriente TRIFILAR( 208 V- 2F + T) circuito NORMAL  -  MARCA LEVITON con conexión a tierra   - incluye tubo conduit PVC 1"  con accesorios , cajas metalicas  4x 4 con suplemento cuando se requiera,  marquillas identificacion del circuito, Conductores en Cable  #12  Cu THHN - -- empalmes conectores de resorte tipo Scotchlok- incluye cajas de empalme en cielo cuando se requiera - para AA SALONES  Mano de obra donde sea necesario de: regata, entubado, resane, cableado, aparateado, aseo.</v>
          </cell>
          <cell r="C133" t="str">
            <v>UND</v>
          </cell>
          <cell r="D133">
            <v>22</v>
          </cell>
          <cell r="E133">
            <v>221094</v>
          </cell>
          <cell r="F133">
            <v>4864068</v>
          </cell>
          <cell r="G133">
            <v>5.1999999999999995E-4</v>
          </cell>
        </row>
        <row r="134">
          <cell r="A134">
            <v>4.13</v>
          </cell>
          <cell r="B134" t="str">
            <v>Suministro e instalación lampara fluorecente tipo IT 100AQ SPH 1X4 / 2T83241 (32 X 2)-ILUMINACIONES TECNICAS</v>
          </cell>
          <cell r="C134" t="str">
            <v>UND</v>
          </cell>
          <cell r="D134">
            <v>38</v>
          </cell>
          <cell r="E134">
            <v>118500</v>
          </cell>
          <cell r="F134">
            <v>4503000</v>
          </cell>
          <cell r="G134">
            <v>4.8000000000000001E-4</v>
          </cell>
        </row>
        <row r="135">
          <cell r="A135">
            <v>4.1399999999999997</v>
          </cell>
          <cell r="B135" t="str">
            <v>Suministro e instalación lampara fluorecente tipo LFS IM TB 1X4 / 2T83241 (32X2) ILUMINACIONES TECNICAS</v>
          </cell>
          <cell r="C135" t="str">
            <v>UND</v>
          </cell>
          <cell r="D135">
            <v>54</v>
          </cell>
          <cell r="E135">
            <v>116500</v>
          </cell>
          <cell r="F135">
            <v>6291000</v>
          </cell>
          <cell r="G135">
            <v>6.8000000000000005E-4</v>
          </cell>
        </row>
        <row r="136">
          <cell r="A136">
            <v>4.1500000000000004</v>
          </cell>
          <cell r="B136" t="str">
            <v>Suministro e instalación lampara fluorecente tipo LFS IM TB 1X8 / 2x2T83241 (32X4) ILUMINACIONES TECNICAS</v>
          </cell>
          <cell r="C136" t="str">
            <v>UND</v>
          </cell>
          <cell r="D136">
            <v>150</v>
          </cell>
          <cell r="E136">
            <v>153500</v>
          </cell>
          <cell r="F136">
            <v>23025000</v>
          </cell>
          <cell r="G136">
            <v>2.48E-3</v>
          </cell>
        </row>
        <row r="137">
          <cell r="A137">
            <v>4.16</v>
          </cell>
          <cell r="B137" t="str">
            <v>Suministro e instalación lampara fluorecente tipo LFS IM TB 1X4 / 2T83241 (32X2) con BALASTO DE EMERGENCIA - ILUMINACIONES TECNICAS</v>
          </cell>
          <cell r="C137" t="str">
            <v>UND</v>
          </cell>
          <cell r="D137">
            <v>96</v>
          </cell>
          <cell r="E137">
            <v>311500</v>
          </cell>
          <cell r="F137">
            <v>29904000</v>
          </cell>
          <cell r="G137">
            <v>3.2200000000000002E-3</v>
          </cell>
        </row>
        <row r="138">
          <cell r="A138">
            <v>4.17</v>
          </cell>
          <cell r="B138" t="str">
            <v>Suministro e instalación luminaria (Cilindro) ITD 960 / 2T42641 (26X2) ILUMINACIONES TECNICAS</v>
          </cell>
          <cell r="C138" t="str">
            <v>UND</v>
          </cell>
          <cell r="D138">
            <v>208</v>
          </cell>
          <cell r="E138">
            <v>47700</v>
          </cell>
          <cell r="F138">
            <v>9921600</v>
          </cell>
          <cell r="G138">
            <v>1.07E-3</v>
          </cell>
        </row>
        <row r="139">
          <cell r="A139">
            <v>4.18</v>
          </cell>
          <cell r="B139" t="str">
            <v>Suministro luminaria (Bala) ITD 49 7w Master Led 120 v (7X1) ILUMINACIONES TECNICAS</v>
          </cell>
          <cell r="C139" t="str">
            <v>UND</v>
          </cell>
          <cell r="D139">
            <v>84</v>
          </cell>
          <cell r="E139">
            <v>95500</v>
          </cell>
          <cell r="F139">
            <v>8022000</v>
          </cell>
          <cell r="G139">
            <v>8.5999999999999998E-4</v>
          </cell>
        </row>
        <row r="140">
          <cell r="A140">
            <v>4.1900000000000004</v>
          </cell>
          <cell r="B140" t="str">
            <v>Suministro e instalación luminaria CORAL 2T524w +2BIAX 24w (24X4) ILUMINACIONES TECNICAS</v>
          </cell>
          <cell r="C140" t="str">
            <v>UND</v>
          </cell>
          <cell r="D140">
            <v>91</v>
          </cell>
          <cell r="E140">
            <v>311500</v>
          </cell>
          <cell r="F140">
            <v>28346500</v>
          </cell>
          <cell r="G140">
            <v>3.0500000000000002E-3</v>
          </cell>
        </row>
        <row r="141">
          <cell r="A141">
            <v>4.2</v>
          </cell>
          <cell r="B141" t="str">
            <v>Suministro e instalación luminaria (Bala piso) IT D6 / Master Led 4w 120 v (4x1) ILUMINACIONES TECNICAS</v>
          </cell>
          <cell r="C141" t="str">
            <v>UND</v>
          </cell>
          <cell r="D141">
            <v>26</v>
          </cell>
          <cell r="E141">
            <v>31500</v>
          </cell>
          <cell r="F141">
            <v>819000</v>
          </cell>
          <cell r="G141">
            <v>9.0000000000000006E-5</v>
          </cell>
        </row>
        <row r="142">
          <cell r="A142">
            <v>4.21</v>
          </cell>
          <cell r="B142" t="str">
            <v>Suministro e instalación letrero luminoso "salida de emergencia" COLOR VERDE - bateria recargable</v>
          </cell>
          <cell r="C142" t="str">
            <v>UND</v>
          </cell>
          <cell r="D142">
            <v>24</v>
          </cell>
          <cell r="E142">
            <v>151500</v>
          </cell>
          <cell r="F142">
            <v>3636000</v>
          </cell>
          <cell r="G142">
            <v>3.8999999999999999E-4</v>
          </cell>
        </row>
        <row r="143">
          <cell r="A143">
            <v>4.22</v>
          </cell>
          <cell r="B143" t="str">
            <v>Suministro e instalación  lampara de emergencia aplique IT950EXL  ILUMINACIONES TECNICAS</v>
          </cell>
          <cell r="C143" t="str">
            <v>UND</v>
          </cell>
          <cell r="D143">
            <v>24</v>
          </cell>
          <cell r="E143">
            <v>161500</v>
          </cell>
          <cell r="F143">
            <v>3876000</v>
          </cell>
          <cell r="G143">
            <v>4.2000000000000002E-4</v>
          </cell>
        </row>
        <row r="144">
          <cell r="A144">
            <v>0</v>
          </cell>
          <cell r="B144">
            <v>0</v>
          </cell>
          <cell r="C144">
            <v>0</v>
          </cell>
          <cell r="D144">
            <v>0</v>
          </cell>
          <cell r="E144">
            <v>0</v>
          </cell>
          <cell r="F144">
            <v>237359858</v>
          </cell>
          <cell r="G144">
            <v>2.5520000000000004E-2</v>
          </cell>
        </row>
        <row r="145">
          <cell r="A145" t="str">
            <v>5</v>
          </cell>
          <cell r="B145" t="str">
            <v>SISTEMA DE PROTECCION DESCARGAS ATMOSFERICAS Y MALLA A TIERRA</v>
          </cell>
          <cell r="C145">
            <v>0</v>
          </cell>
          <cell r="D145">
            <v>0</v>
          </cell>
          <cell r="E145">
            <v>0</v>
          </cell>
          <cell r="F145">
            <v>0</v>
          </cell>
          <cell r="G145">
            <v>0</v>
          </cell>
        </row>
        <row r="146">
          <cell r="A146">
            <v>5.01</v>
          </cell>
          <cell r="B146" t="str">
            <v>Para edificios 1-2  incluye 4 Puntas captadora de aluminio tipo franklin 2mx16mm, 16 Puntas captadora de aluminio tipo franklin 1mx16mm, 20 Platinas  sobre cubierta metalica para base de punta captadora, 300 metros de alambrón de aluminio No 8, 600 mteros de cable de cobre 1/0 DD, 200 unidades para soporte sobre cubierta metalica para alambron, 60 unidades para soporte sobre columnas para alambron, 60 unidades de grapa doble ala ( Sujecion tubo IMC 1"),  8 unidades de grapa bimetalica, 12 unidades ducto PVC 1" X 3m, 12 unidades de ducto IMC 1" X 3m,  8 unidades varilla de Cu de 5/8" x 2,4m,  8 unidades resgistro 30x30x30cm, 8 unidaddesde soldadura exotermica con tratamiento de terreno para conexión de bajantes a la varilla de coble,  2 Montaje e instalacion sistema de proteccion de desacargas atmosfericas según planos x edificio,  instalación de 600 metros de  cable de Cu DD # 1/0 para SPT del apantallamiento- enterrado sin tuberia a 30-50 cm de profundidad, 11 unidades de soldadura exotermica  para conexión de cable del SPT  adicionales colas</v>
          </cell>
          <cell r="C146" t="str">
            <v>UND</v>
          </cell>
          <cell r="D146">
            <v>1</v>
          </cell>
          <cell r="E146">
            <v>43288000</v>
          </cell>
          <cell r="F146">
            <v>43288000</v>
          </cell>
          <cell r="G146">
            <v>4.6499999999999996E-3</v>
          </cell>
        </row>
        <row r="147">
          <cell r="A147">
            <v>5.0199999999999996</v>
          </cell>
          <cell r="B147" t="str">
            <v>Suministro y construcción de sistema de puesta a tierra: malla de 4x4m, 9 varillas Cu-Cu, conductor No.2/0 Cu desnudo - uniones soldadas(soldadura exotermica). Incluye canalización en tubo pvc de 1" con cable de cobre desnudo 2/0 para conectar el SPT con la barra de tierras del tablero general ( 20  mts) y con el transformador (20 mts)</v>
          </cell>
          <cell r="C147" t="str">
            <v>UND</v>
          </cell>
          <cell r="D147">
            <v>1</v>
          </cell>
          <cell r="E147">
            <v>4210000</v>
          </cell>
          <cell r="F147">
            <v>4210000</v>
          </cell>
          <cell r="G147">
            <v>4.4999999999999999E-4</v>
          </cell>
        </row>
        <row r="148">
          <cell r="A148">
            <v>0</v>
          </cell>
          <cell r="B148">
            <v>0</v>
          </cell>
          <cell r="C148">
            <v>0</v>
          </cell>
          <cell r="D148">
            <v>0</v>
          </cell>
          <cell r="E148">
            <v>0</v>
          </cell>
          <cell r="F148">
            <v>47498000</v>
          </cell>
          <cell r="G148">
            <v>5.0999999999999995E-3</v>
          </cell>
        </row>
        <row r="149">
          <cell r="A149" t="str">
            <v>6</v>
          </cell>
          <cell r="B149" t="str">
            <v>SISTEMA BOMBAS CONTRA INCENDIO</v>
          </cell>
          <cell r="C149">
            <v>0</v>
          </cell>
          <cell r="D149">
            <v>0</v>
          </cell>
          <cell r="E149">
            <v>0</v>
          </cell>
          <cell r="F149">
            <v>0</v>
          </cell>
          <cell r="G149">
            <v>0</v>
          </cell>
        </row>
        <row r="150">
          <cell r="A150">
            <v>6.01</v>
          </cell>
          <cell r="B150" t="str">
            <v>Alimentador  3 Fases 208 V para bomba contraincendio en cable Cu - 3 # 8 awg-THHN + 1#10 awg-THHN en tubo metalico EMT de 1" desde tablero en cuarto de bombas - Con caja de paso metalica de 15 x 15 cm- soporte  en riel chanel con chazo metalico y abrazadera doble ala 1"</v>
          </cell>
          <cell r="C150" t="str">
            <v>ML</v>
          </cell>
          <cell r="D150">
            <v>12</v>
          </cell>
          <cell r="E150">
            <v>34765</v>
          </cell>
          <cell r="F150">
            <v>417180</v>
          </cell>
          <cell r="G150">
            <v>4.0000000000000003E-5</v>
          </cell>
        </row>
        <row r="151">
          <cell r="A151">
            <v>6.02</v>
          </cell>
          <cell r="B151" t="str">
            <v>Suministro e instalación (Empotrado en pared )Tablero para BOMBA #1 - metalico 40 x40 cm  con totalizador 3 x 20 A caja moldeada- para recibir acometida desde subestacion</v>
          </cell>
          <cell r="C151" t="str">
            <v>UND</v>
          </cell>
          <cell r="D151">
            <v>1</v>
          </cell>
          <cell r="E151">
            <v>392000</v>
          </cell>
          <cell r="F151">
            <v>392000</v>
          </cell>
          <cell r="G151">
            <v>4.0000000000000003E-5</v>
          </cell>
        </row>
        <row r="152">
          <cell r="A152">
            <v>6.03</v>
          </cell>
          <cell r="B152" t="str">
            <v>Suministro e instalación (Empotrado en pared )Tablero para BOMBA #2 - metalico 40 x40 cm  con totalizador 3 x 20 A caja moldeada- para recibir acometida desde subestacion</v>
          </cell>
          <cell r="C152" t="str">
            <v>UND</v>
          </cell>
          <cell r="D152">
            <v>1</v>
          </cell>
          <cell r="E152">
            <v>392000</v>
          </cell>
          <cell r="F152">
            <v>392000</v>
          </cell>
          <cell r="G152">
            <v>4.0000000000000003E-5</v>
          </cell>
        </row>
        <row r="153">
          <cell r="A153">
            <v>6.04</v>
          </cell>
          <cell r="B153" t="str">
            <v>Alimentador a MOTOBOMBA # 2 -  7,5 HP- Desde tablero TG-SUBESTACION en Cable    3 # 6 Cu.THHN  + 1# 8 Cu THHN. EN TUBO PVC   por canalizacion subterranea ( no incluye canalizacion) -  incluye cable , M.O, marquillas identificación, amarras plasticas,</v>
          </cell>
          <cell r="C153" t="str">
            <v>ML</v>
          </cell>
          <cell r="D153">
            <v>120</v>
          </cell>
          <cell r="E153">
            <v>22410</v>
          </cell>
          <cell r="F153">
            <v>2689200</v>
          </cell>
          <cell r="G153">
            <v>2.9E-4</v>
          </cell>
        </row>
        <row r="154">
          <cell r="A154">
            <v>6.05</v>
          </cell>
          <cell r="B154" t="str">
            <v>Alimentador a MOTOBOMBA # 1 -  20 HP- Desde tablero TG-SUBESTACION en Cable    6 # 2/0 Cu.THHN  + 1# 2 Cu THHN. EN TUBO PVC   por canalizacion subterranea ( no incluye canalizacion) -  incluye cable , M.O, marquillas identificación, amarras plasticas,</v>
          </cell>
          <cell r="C154" t="str">
            <v>ML</v>
          </cell>
          <cell r="D154">
            <v>485</v>
          </cell>
          <cell r="E154">
            <v>161151.23711340208</v>
          </cell>
          <cell r="F154">
            <v>78158350.000000015</v>
          </cell>
          <cell r="G154">
            <v>8.3999999999999995E-3</v>
          </cell>
        </row>
        <row r="155">
          <cell r="A155">
            <v>6.06</v>
          </cell>
          <cell r="B155" t="str">
            <v xml:space="preserve">Canalización en tubería PVC  2 ø 1" incluye terminal tipo campana en ambos extremos - excavación, relleno compactado  </v>
          </cell>
          <cell r="C155" t="str">
            <v>ML</v>
          </cell>
          <cell r="D155">
            <v>100</v>
          </cell>
          <cell r="E155">
            <v>19370</v>
          </cell>
          <cell r="F155">
            <v>1937000</v>
          </cell>
          <cell r="G155">
            <v>2.1000000000000001E-4</v>
          </cell>
        </row>
        <row r="156">
          <cell r="A156">
            <v>6.07</v>
          </cell>
          <cell r="B156" t="str">
            <v xml:space="preserve">Canalización en tubería PVC 2 ø 2"  incluye terminal tipo campana en ambos extremos - excavación, relleno compactado   </v>
          </cell>
          <cell r="C156" t="str">
            <v>ML</v>
          </cell>
          <cell r="D156">
            <v>465</v>
          </cell>
          <cell r="E156">
            <v>30370</v>
          </cell>
          <cell r="F156">
            <v>14122050</v>
          </cell>
          <cell r="G156">
            <v>1.5200000000000001E-3</v>
          </cell>
        </row>
        <row r="157">
          <cell r="A157">
            <v>6.08</v>
          </cell>
          <cell r="B157" t="str">
            <v>Caja de concreto reforzado con tapa y marco metálico tipo "caja de paso  tipo A" Norma EPSA - largo 120 cm- ancho 130 cm- profundidad 143 cm - 2 tapas</v>
          </cell>
          <cell r="C157" t="str">
            <v>UND</v>
          </cell>
          <cell r="D157">
            <v>18</v>
          </cell>
          <cell r="E157">
            <v>1000000</v>
          </cell>
          <cell r="F157">
            <v>18000000</v>
          </cell>
          <cell r="G157">
            <v>1.9400000000000001E-3</v>
          </cell>
        </row>
        <row r="158">
          <cell r="A158">
            <v>0</v>
          </cell>
          <cell r="B158">
            <v>0</v>
          </cell>
          <cell r="C158">
            <v>0</v>
          </cell>
          <cell r="D158">
            <v>0</v>
          </cell>
          <cell r="E158">
            <v>0</v>
          </cell>
          <cell r="F158">
            <v>116107780.00000001</v>
          </cell>
          <cell r="G158">
            <v>1.2480000000000002E-2</v>
          </cell>
        </row>
        <row r="159">
          <cell r="A159" t="str">
            <v>7</v>
          </cell>
          <cell r="B159" t="str">
            <v>ILUMINACION  PERIMETRAL</v>
          </cell>
          <cell r="C159">
            <v>0</v>
          </cell>
          <cell r="D159">
            <v>0</v>
          </cell>
          <cell r="E159">
            <v>0</v>
          </cell>
          <cell r="F159">
            <v>0</v>
          </cell>
          <cell r="G159">
            <v>0</v>
          </cell>
        </row>
        <row r="160">
          <cell r="A160">
            <v>7.01</v>
          </cell>
          <cell r="B160" t="str">
            <v>Suministro e instalacion de poste de concreto de 9 x 510</v>
          </cell>
          <cell r="C160" t="str">
            <v>UND</v>
          </cell>
          <cell r="D160">
            <v>24</v>
          </cell>
          <cell r="E160">
            <v>545000</v>
          </cell>
          <cell r="F160">
            <v>13080000</v>
          </cell>
          <cell r="G160">
            <v>1.41E-3</v>
          </cell>
        </row>
        <row r="161">
          <cell r="A161">
            <v>7.02</v>
          </cell>
          <cell r="B161" t="str">
            <v>Cableado red secundaria para alumbrado publico   208 v( 2F+T) en cable trenzado Al 3x # 2</v>
          </cell>
          <cell r="C161" t="str">
            <v>ML</v>
          </cell>
          <cell r="D161">
            <v>850</v>
          </cell>
          <cell r="E161">
            <v>7000</v>
          </cell>
          <cell r="F161">
            <v>5950000</v>
          </cell>
          <cell r="G161">
            <v>6.4000000000000005E-4</v>
          </cell>
        </row>
        <row r="162">
          <cell r="A162">
            <v>7.03</v>
          </cell>
          <cell r="B162" t="str">
            <v>Suministro e instalación de luminaria alumbrado publico con brazo 150  wt NA con foto celda</v>
          </cell>
          <cell r="C162" t="str">
            <v>UND</v>
          </cell>
          <cell r="D162">
            <v>24</v>
          </cell>
          <cell r="E162">
            <v>392000</v>
          </cell>
          <cell r="F162">
            <v>9408000</v>
          </cell>
          <cell r="G162">
            <v>1.01E-3</v>
          </cell>
        </row>
        <row r="163">
          <cell r="A163">
            <v>7.04</v>
          </cell>
          <cell r="B163" t="str">
            <v>Construccion caja de paso en concreto de 60 x 60 x 60 cm  con tapa y marco metalico</v>
          </cell>
          <cell r="C163" t="str">
            <v>UND</v>
          </cell>
          <cell r="D163">
            <v>8</v>
          </cell>
          <cell r="E163">
            <v>400000</v>
          </cell>
          <cell r="F163">
            <v>3200000</v>
          </cell>
          <cell r="G163">
            <v>3.4000000000000002E-4</v>
          </cell>
        </row>
        <row r="164">
          <cell r="A164">
            <v>7.05</v>
          </cell>
          <cell r="B164" t="str">
            <v>CONSTRUCCIÓN DE CONJUNTO RED BAJA TENSIÓN CON PERCHA TRENZADA CORRIDO (BT01)</v>
          </cell>
          <cell r="C164" t="str">
            <v>UND</v>
          </cell>
          <cell r="D164">
            <v>12</v>
          </cell>
          <cell r="E164">
            <v>156200</v>
          </cell>
          <cell r="F164">
            <v>1874400</v>
          </cell>
          <cell r="G164">
            <v>2.0000000000000001E-4</v>
          </cell>
        </row>
        <row r="165">
          <cell r="A165">
            <v>7.06</v>
          </cell>
          <cell r="B165" t="str">
            <v>CONSTRUCCIÓN DE CONJUNTO RED BAJA TENSIÓN CON PERCHA TRENZADA RETENCIÓN (BT02)</v>
          </cell>
          <cell r="C165" t="str">
            <v>UND</v>
          </cell>
          <cell r="D165">
            <v>9</v>
          </cell>
          <cell r="E165">
            <v>239550</v>
          </cell>
          <cell r="F165">
            <v>2155950</v>
          </cell>
          <cell r="G165">
            <v>2.3000000000000001E-4</v>
          </cell>
        </row>
        <row r="166">
          <cell r="A166">
            <v>7.07</v>
          </cell>
          <cell r="B166" t="str">
            <v>CONSTRUCCIÓN DE CONJUNTO RED BAJA TENSIÓN CON PERCHA TRENZADA TERMINAL (BT03)</v>
          </cell>
          <cell r="C166" t="str">
            <v>UND</v>
          </cell>
          <cell r="D166">
            <v>4</v>
          </cell>
          <cell r="E166">
            <v>195150</v>
          </cell>
          <cell r="F166">
            <v>780600</v>
          </cell>
          <cell r="G166">
            <v>8.0000000000000007E-5</v>
          </cell>
        </row>
        <row r="167">
          <cell r="A167">
            <v>7.08</v>
          </cell>
          <cell r="B167" t="str">
            <v>CONSTRUCCIÓN DE CONJUNTO  DE PUESTA A TIERRA BT (PTBT22)</v>
          </cell>
          <cell r="C167" t="str">
            <v>UND</v>
          </cell>
          <cell r="D167">
            <v>4</v>
          </cell>
          <cell r="E167">
            <v>424000</v>
          </cell>
          <cell r="F167">
            <v>1696000</v>
          </cell>
          <cell r="G167">
            <v>1.8000000000000001E-4</v>
          </cell>
        </row>
        <row r="168">
          <cell r="A168">
            <v>7.09</v>
          </cell>
          <cell r="B168" t="str">
            <v>CONSTRUCCIÓN DE CONJUNTO RETENIDA TIPO GUITARRA A TIERRA BAJA TENSIÓN (RTG1)</v>
          </cell>
          <cell r="C168" t="str">
            <v>UND</v>
          </cell>
          <cell r="D168">
            <v>13</v>
          </cell>
          <cell r="E168">
            <v>421500</v>
          </cell>
          <cell r="F168">
            <v>5479500</v>
          </cell>
          <cell r="G168">
            <v>5.9000000000000003E-4</v>
          </cell>
        </row>
        <row r="169">
          <cell r="A169">
            <v>0</v>
          </cell>
          <cell r="B169">
            <v>0</v>
          </cell>
          <cell r="C169">
            <v>0</v>
          </cell>
          <cell r="D169">
            <v>0</v>
          </cell>
          <cell r="E169">
            <v>0</v>
          </cell>
          <cell r="F169">
            <v>43624450</v>
          </cell>
          <cell r="G169">
            <v>4.6800000000000001E-3</v>
          </cell>
        </row>
        <row r="170">
          <cell r="A170" t="str">
            <v>8</v>
          </cell>
          <cell r="B170" t="str">
            <v>ILUMINACION  SENDERO PEATONAL</v>
          </cell>
          <cell r="C170">
            <v>0</v>
          </cell>
          <cell r="D170">
            <v>0</v>
          </cell>
          <cell r="E170">
            <v>0</v>
          </cell>
          <cell r="F170">
            <v>0</v>
          </cell>
          <cell r="G170">
            <v>0</v>
          </cell>
        </row>
        <row r="171">
          <cell r="A171">
            <v>8.01</v>
          </cell>
          <cell r="B171" t="str">
            <v>Suministro e instalacion de luminaria en poste de 4 metros (metálico galvanizado 2")  NA 70 W - 208</v>
          </cell>
          <cell r="C171" t="str">
            <v>UND</v>
          </cell>
          <cell r="D171">
            <v>25</v>
          </cell>
          <cell r="E171">
            <v>350000</v>
          </cell>
          <cell r="F171">
            <v>8750000</v>
          </cell>
          <cell r="G171">
            <v>9.3999999999999997E-4</v>
          </cell>
        </row>
        <row r="172">
          <cell r="A172">
            <v>8.02</v>
          </cell>
          <cell r="B172" t="str">
            <v>Canalizacion subterranea en tubo PVC  1"  " entre tablero TG  Y  tableros de distribucion de edificios con  cajas de paso en concreto para acometidas de distribucion</v>
          </cell>
          <cell r="C172" t="str">
            <v>ML</v>
          </cell>
          <cell r="D172">
            <v>180</v>
          </cell>
          <cell r="E172">
            <v>5020</v>
          </cell>
          <cell r="F172">
            <v>903600</v>
          </cell>
          <cell r="G172">
            <v>1E-4</v>
          </cell>
        </row>
        <row r="173">
          <cell r="A173">
            <v>8.0299999999999994</v>
          </cell>
          <cell r="B173" t="str">
            <v>Construccion caja de paso en concreto de 60 x 60 x 60 cm  con tapa y marco metalico</v>
          </cell>
          <cell r="C173" t="str">
            <v>UND</v>
          </cell>
          <cell r="D173">
            <v>25</v>
          </cell>
          <cell r="E173">
            <v>400000</v>
          </cell>
          <cell r="F173">
            <v>10000000</v>
          </cell>
          <cell r="G173">
            <v>1.08E-3</v>
          </cell>
        </row>
        <row r="174">
          <cell r="A174">
            <v>8.0399999999999991</v>
          </cell>
          <cell r="B174" t="str">
            <v>Cableado salidas 208 v para poste metalico en 2#8 + 1 #12 cu THHN</v>
          </cell>
          <cell r="C174" t="str">
            <v>ML</v>
          </cell>
          <cell r="D174">
            <v>530</v>
          </cell>
          <cell r="E174">
            <v>12510</v>
          </cell>
          <cell r="F174">
            <v>6630300</v>
          </cell>
          <cell r="G174">
            <v>7.1000000000000002E-4</v>
          </cell>
        </row>
        <row r="175">
          <cell r="A175">
            <v>0</v>
          </cell>
          <cell r="B175">
            <v>0</v>
          </cell>
          <cell r="C175">
            <v>0</v>
          </cell>
          <cell r="D175">
            <v>0</v>
          </cell>
          <cell r="E175">
            <v>0</v>
          </cell>
          <cell r="F175">
            <v>26283900</v>
          </cell>
          <cell r="G175">
            <v>2.8300000000000001E-3</v>
          </cell>
        </row>
        <row r="176">
          <cell r="A176" t="str">
            <v>9</v>
          </cell>
          <cell r="B176" t="str">
            <v>ILUMINACION  PARQUEADEROS</v>
          </cell>
          <cell r="C176">
            <v>0</v>
          </cell>
          <cell r="D176">
            <v>0</v>
          </cell>
          <cell r="E176">
            <v>0</v>
          </cell>
          <cell r="F176">
            <v>0</v>
          </cell>
          <cell r="G176">
            <v>0</v>
          </cell>
        </row>
        <row r="177">
          <cell r="A177">
            <v>9.01</v>
          </cell>
          <cell r="B177" t="str">
            <v>Suministro e instalacion de Mastil  metalico 16 metros - incluye construccion de base en concreto con pernos de sujecion</v>
          </cell>
          <cell r="C177" t="str">
            <v>UND</v>
          </cell>
          <cell r="D177">
            <v>2</v>
          </cell>
          <cell r="E177">
            <v>4000000</v>
          </cell>
          <cell r="F177">
            <v>8000000</v>
          </cell>
          <cell r="G177">
            <v>8.5999999999999998E-4</v>
          </cell>
        </row>
        <row r="178">
          <cell r="A178">
            <v>9.02</v>
          </cell>
          <cell r="B178" t="str">
            <v>Canalizacion subterranea en tubo PVC  3/4"  " con  cajas de paso en concreto para acometidas de distribucion</v>
          </cell>
          <cell r="C178" t="str">
            <v>ML</v>
          </cell>
          <cell r="D178">
            <v>160</v>
          </cell>
          <cell r="E178">
            <v>4090</v>
          </cell>
          <cell r="F178">
            <v>654400</v>
          </cell>
          <cell r="G178">
            <v>6.9999999999999994E-5</v>
          </cell>
        </row>
        <row r="179">
          <cell r="A179">
            <v>9.0299999999999994</v>
          </cell>
          <cell r="B179" t="str">
            <v>Construccion caja de paso en concreto de 100 x 100 x 60 cm  con tapa y marco metalico</v>
          </cell>
          <cell r="C179" t="str">
            <v>UND</v>
          </cell>
          <cell r="D179">
            <v>8</v>
          </cell>
          <cell r="E179">
            <v>700000</v>
          </cell>
          <cell r="F179">
            <v>5600000</v>
          </cell>
          <cell r="G179">
            <v>5.9999999999999995E-4</v>
          </cell>
        </row>
        <row r="180">
          <cell r="A180">
            <v>9.0399999999999991</v>
          </cell>
          <cell r="B180" t="str">
            <v>Acometida para alimentacion de reflectores en cable de Cu - 2 x  # 6 AWG-THHN +  1 x  # 8 AWG-THHN  por canalizacion en tubo PVC 3/4"</v>
          </cell>
          <cell r="C180" t="str">
            <v>ML</v>
          </cell>
          <cell r="D180">
            <v>200</v>
          </cell>
          <cell r="E180">
            <v>15810</v>
          </cell>
          <cell r="F180">
            <v>3162000</v>
          </cell>
          <cell r="G180">
            <v>3.4000000000000002E-4</v>
          </cell>
        </row>
        <row r="181">
          <cell r="A181">
            <v>9.0500000000000007</v>
          </cell>
          <cell r="B181" t="str">
            <v>Suministro e instalación de reflector MH 1000 W - 208 V con bombillo</v>
          </cell>
          <cell r="C181" t="str">
            <v>UND</v>
          </cell>
          <cell r="D181">
            <v>7</v>
          </cell>
          <cell r="E181">
            <v>869800</v>
          </cell>
          <cell r="F181">
            <v>6088600</v>
          </cell>
          <cell r="G181">
            <v>6.4999999999999997E-4</v>
          </cell>
        </row>
        <row r="182">
          <cell r="A182">
            <v>0</v>
          </cell>
          <cell r="B182">
            <v>0</v>
          </cell>
          <cell r="C182">
            <v>0</v>
          </cell>
          <cell r="D182">
            <v>0</v>
          </cell>
          <cell r="E182">
            <v>0</v>
          </cell>
          <cell r="F182">
            <v>23505000</v>
          </cell>
          <cell r="G182">
            <v>2.5199999999999997E-3</v>
          </cell>
        </row>
        <row r="183">
          <cell r="A183" t="str">
            <v>10</v>
          </cell>
          <cell r="B183" t="str">
            <v>ILUMINACION  ÁREA ALREDEDOR DE LOS 3 KIOSKOS</v>
          </cell>
          <cell r="C183">
            <v>0</v>
          </cell>
          <cell r="D183">
            <v>0</v>
          </cell>
          <cell r="E183">
            <v>0</v>
          </cell>
          <cell r="F183">
            <v>0</v>
          </cell>
          <cell r="G183">
            <v>0</v>
          </cell>
        </row>
        <row r="184">
          <cell r="A184">
            <v>10.01</v>
          </cell>
          <cell r="B184" t="str">
            <v>Suministro e instalación de poste de concreto de 9 x 510</v>
          </cell>
          <cell r="C184" t="str">
            <v>UND</v>
          </cell>
          <cell r="D184">
            <v>1</v>
          </cell>
          <cell r="E184">
            <v>450000</v>
          </cell>
          <cell r="F184">
            <v>450000</v>
          </cell>
          <cell r="G184">
            <v>5.0000000000000002E-5</v>
          </cell>
        </row>
        <row r="185">
          <cell r="A185">
            <v>10.02</v>
          </cell>
          <cell r="B185" t="str">
            <v>Canalización subterránea en tubo PVC  3/4"  " con  cajas de paso en concreto para acometidas de distribución</v>
          </cell>
          <cell r="C185" t="str">
            <v>ML</v>
          </cell>
          <cell r="D185">
            <v>220</v>
          </cell>
          <cell r="E185">
            <v>10090</v>
          </cell>
          <cell r="F185">
            <v>2219800</v>
          </cell>
          <cell r="G185">
            <v>2.4000000000000001E-4</v>
          </cell>
        </row>
        <row r="186">
          <cell r="A186">
            <v>10.029999999999999</v>
          </cell>
          <cell r="B186" t="str">
            <v>Construcción caja de paso en concreto de 60 x 60 x 60 cm  con tapa y marco metálico</v>
          </cell>
          <cell r="C186" t="str">
            <v>UND</v>
          </cell>
          <cell r="D186">
            <v>4</v>
          </cell>
          <cell r="E186">
            <v>400000</v>
          </cell>
          <cell r="F186">
            <v>1600000</v>
          </cell>
          <cell r="G186">
            <v>1.7000000000000001E-4</v>
          </cell>
        </row>
        <row r="187">
          <cell r="A187">
            <v>10.039999999999999</v>
          </cell>
          <cell r="B187" t="str">
            <v>Acometida para alimentación de reflectores en cable de Cu - 2 x  # 6 AWG-THHN +  1 x  # 8 AWG-THHN  por canalización en tubo PVC 3/4"</v>
          </cell>
          <cell r="C187" t="str">
            <v>ML</v>
          </cell>
          <cell r="D187">
            <v>120</v>
          </cell>
          <cell r="E187">
            <v>15810</v>
          </cell>
          <cell r="F187">
            <v>1897200</v>
          </cell>
          <cell r="G187">
            <v>2.0000000000000001E-4</v>
          </cell>
        </row>
        <row r="188">
          <cell r="A188">
            <v>10.050000000000001</v>
          </cell>
          <cell r="B188" t="str">
            <v>Suministro e instalación luminaria alumbrado publico con brazo 150  watt NA con foto celda</v>
          </cell>
          <cell r="C188" t="str">
            <v>UND</v>
          </cell>
          <cell r="D188">
            <v>3</v>
          </cell>
          <cell r="E188">
            <v>965900</v>
          </cell>
          <cell r="F188">
            <v>2897700</v>
          </cell>
          <cell r="G188">
            <v>3.1E-4</v>
          </cell>
        </row>
        <row r="189">
          <cell r="A189">
            <v>0</v>
          </cell>
          <cell r="B189">
            <v>0</v>
          </cell>
          <cell r="C189">
            <v>0</v>
          </cell>
          <cell r="D189">
            <v>0</v>
          </cell>
          <cell r="E189">
            <v>0</v>
          </cell>
          <cell r="F189">
            <v>9064700</v>
          </cell>
          <cell r="G189">
            <v>9.6999999999999994E-4</v>
          </cell>
        </row>
        <row r="190">
          <cell r="A190" t="str">
            <v>11</v>
          </cell>
          <cell r="B190" t="str">
            <v>RED DE MEDIA TENSION</v>
          </cell>
          <cell r="C190">
            <v>0</v>
          </cell>
          <cell r="D190">
            <v>0</v>
          </cell>
          <cell r="E190">
            <v>0</v>
          </cell>
          <cell r="F190">
            <v>0</v>
          </cell>
          <cell r="G190">
            <v>0</v>
          </cell>
        </row>
        <row r="191">
          <cell r="A191">
            <v>11.01</v>
          </cell>
          <cell r="B191" t="str">
            <v>UNIDAD CONSTRUCTIVA TSN211P</v>
          </cell>
          <cell r="C191" t="str">
            <v>UND</v>
          </cell>
          <cell r="D191">
            <v>5</v>
          </cell>
          <cell r="E191">
            <v>520000</v>
          </cell>
          <cell r="F191">
            <v>2600000</v>
          </cell>
          <cell r="G191">
            <v>2.7999999999999998E-4</v>
          </cell>
        </row>
        <row r="192">
          <cell r="A192">
            <v>11.02</v>
          </cell>
          <cell r="B192" t="str">
            <v>UNIDAD CONSTRUCTIVA TSN212P</v>
          </cell>
          <cell r="C192" t="str">
            <v>UND</v>
          </cell>
          <cell r="D192">
            <v>1</v>
          </cell>
          <cell r="E192">
            <v>1050256</v>
          </cell>
          <cell r="F192">
            <v>1050256</v>
          </cell>
          <cell r="G192">
            <v>1.1E-4</v>
          </cell>
        </row>
        <row r="193">
          <cell r="A193">
            <v>11.03</v>
          </cell>
          <cell r="B193" t="str">
            <v>UNIDAD CONSTRUCTIVA TSN213PC</v>
          </cell>
          <cell r="C193" t="str">
            <v>UND</v>
          </cell>
          <cell r="D193">
            <v>2</v>
          </cell>
          <cell r="E193">
            <v>960402</v>
          </cell>
          <cell r="F193">
            <v>1920804</v>
          </cell>
          <cell r="G193">
            <v>2.1000000000000001E-4</v>
          </cell>
        </row>
        <row r="194">
          <cell r="A194">
            <v>11.04</v>
          </cell>
          <cell r="B194" t="str">
            <v>UNIDAD CONSTRUCTIVA TSN215C</v>
          </cell>
          <cell r="C194" t="str">
            <v>UND</v>
          </cell>
          <cell r="D194">
            <v>4</v>
          </cell>
          <cell r="E194">
            <v>1208384</v>
          </cell>
          <cell r="F194">
            <v>4833536</v>
          </cell>
          <cell r="G194">
            <v>5.1999999999999995E-4</v>
          </cell>
        </row>
        <row r="195">
          <cell r="A195">
            <v>11.05</v>
          </cell>
          <cell r="B195" t="str">
            <v>UNIDAD CONSTRUCTIVA DPS-3F</v>
          </cell>
          <cell r="C195" t="str">
            <v>UND</v>
          </cell>
          <cell r="D195">
            <v>1</v>
          </cell>
          <cell r="E195">
            <v>385500</v>
          </cell>
          <cell r="F195">
            <v>385500</v>
          </cell>
          <cell r="G195">
            <v>4.0000000000000003E-5</v>
          </cell>
        </row>
        <row r="196">
          <cell r="A196">
            <v>11.06</v>
          </cell>
          <cell r="B196" t="str">
            <v>UNIDAD CONSTRUCTIVA CON12/510</v>
          </cell>
          <cell r="C196" t="str">
            <v>UND</v>
          </cell>
          <cell r="D196">
            <v>10</v>
          </cell>
          <cell r="E196">
            <v>1278000</v>
          </cell>
          <cell r="F196">
            <v>12780000</v>
          </cell>
          <cell r="G196">
            <v>1.3699999999999999E-3</v>
          </cell>
        </row>
        <row r="197">
          <cell r="A197">
            <v>11.07</v>
          </cell>
          <cell r="B197" t="str">
            <v>UNIDAD CONSTRUCTIVA INSC1/0-3F</v>
          </cell>
          <cell r="C197" t="str">
            <v>ML</v>
          </cell>
          <cell r="D197">
            <v>586</v>
          </cell>
          <cell r="E197">
            <v>11100</v>
          </cell>
          <cell r="F197">
            <v>6504600</v>
          </cell>
          <cell r="G197">
            <v>6.9999999999999999E-4</v>
          </cell>
        </row>
        <row r="198">
          <cell r="A198">
            <v>11.08</v>
          </cell>
          <cell r="B198" t="str">
            <v>INSTALACIÓN DE CABLE ECOLÓGICO 1/0 TRIFASICO X M</v>
          </cell>
          <cell r="C198" t="str">
            <v>ML</v>
          </cell>
          <cell r="D198">
            <v>137</v>
          </cell>
          <cell r="E198">
            <v>37000</v>
          </cell>
          <cell r="F198">
            <v>5069000</v>
          </cell>
          <cell r="G198">
            <v>5.5000000000000003E-4</v>
          </cell>
        </row>
        <row r="199">
          <cell r="A199">
            <v>11.09</v>
          </cell>
          <cell r="B199" t="str">
            <v>UNIDAD CONSTRUCTIVA RTD2</v>
          </cell>
          <cell r="C199" t="str">
            <v>UND</v>
          </cell>
          <cell r="D199">
            <v>8</v>
          </cell>
          <cell r="E199">
            <v>406500</v>
          </cell>
          <cell r="F199">
            <v>3252000</v>
          </cell>
          <cell r="G199">
            <v>3.5E-4</v>
          </cell>
        </row>
        <row r="200">
          <cell r="A200">
            <v>11.1</v>
          </cell>
          <cell r="B200" t="str">
            <v>UNIDAD CONSTRUCTIVA CORTAC</v>
          </cell>
          <cell r="C200" t="str">
            <v>UND</v>
          </cell>
          <cell r="D200">
            <v>1</v>
          </cell>
          <cell r="E200">
            <v>711500</v>
          </cell>
          <cell r="F200">
            <v>711500</v>
          </cell>
          <cell r="G200">
            <v>8.0000000000000007E-5</v>
          </cell>
        </row>
        <row r="201">
          <cell r="A201">
            <v>11.11</v>
          </cell>
          <cell r="B201" t="str">
            <v>UNIDAD CONSTRUCTIVA CIMENT</v>
          </cell>
          <cell r="C201" t="str">
            <v>M3</v>
          </cell>
          <cell r="D201">
            <v>5.45</v>
          </cell>
          <cell r="E201">
            <v>634600</v>
          </cell>
          <cell r="F201">
            <v>3458570</v>
          </cell>
          <cell r="G201">
            <v>3.6999999999999999E-4</v>
          </cell>
        </row>
        <row r="202">
          <cell r="A202">
            <v>11.12</v>
          </cell>
          <cell r="B202" t="str">
            <v xml:space="preserve">Posteadura de media tensión -  parada, aplomada vestida </v>
          </cell>
          <cell r="C202" t="str">
            <v>UND</v>
          </cell>
          <cell r="D202">
            <v>13</v>
          </cell>
          <cell r="E202">
            <v>1027500</v>
          </cell>
          <cell r="F202">
            <v>13357500</v>
          </cell>
          <cell r="G202">
            <v>1.4400000000000001E-3</v>
          </cell>
        </row>
        <row r="203">
          <cell r="A203">
            <v>0</v>
          </cell>
          <cell r="B203">
            <v>0</v>
          </cell>
          <cell r="C203">
            <v>0</v>
          </cell>
          <cell r="D203">
            <v>0</v>
          </cell>
          <cell r="E203">
            <v>0</v>
          </cell>
          <cell r="F203">
            <v>55923266</v>
          </cell>
          <cell r="G203">
            <v>6.0200000000000002E-3</v>
          </cell>
        </row>
        <row r="204">
          <cell r="A204" t="str">
            <v>12</v>
          </cell>
          <cell r="B204" t="str">
            <v>PLANTA DE EMERGENCIA</v>
          </cell>
          <cell r="C204">
            <v>0</v>
          </cell>
          <cell r="D204">
            <v>0</v>
          </cell>
          <cell r="E204">
            <v>0</v>
          </cell>
          <cell r="F204">
            <v>0</v>
          </cell>
          <cell r="G204">
            <v>0</v>
          </cell>
        </row>
        <row r="205">
          <cell r="A205">
            <v>12.01</v>
          </cell>
          <cell r="B205" t="str">
            <v>Suministro, instalación y puesta en marcha de planta de emergencia de 150 kVA - 3F + N-   123 v / 214 v -  INCLUYE totalizador 3 x 500 A regulable, con cabina isonorizada de fábrica - sistema de espape de gases, con bateria y cargador de bateria</v>
          </cell>
          <cell r="C205" t="str">
            <v>UND</v>
          </cell>
          <cell r="D205">
            <v>1</v>
          </cell>
          <cell r="E205">
            <v>80445000</v>
          </cell>
          <cell r="F205">
            <v>80445000</v>
          </cell>
          <cell r="G205">
            <v>8.6499999999999997E-3</v>
          </cell>
        </row>
        <row r="206">
          <cell r="A206">
            <v>12.02</v>
          </cell>
          <cell r="B206" t="str">
            <v>Construcción acometida de conexión entre transferencia automática y planta de emergencia por cárcamo de 3 X 3#2/0 CU-THHN + 3 #2/0 + 1#2/0 CU -DD INCLUYE BORNAS EN Cu electro plateado de ponchar para conexión</v>
          </cell>
          <cell r="C206" t="str">
            <v>ML</v>
          </cell>
          <cell r="D206">
            <v>20</v>
          </cell>
          <cell r="E206">
            <v>324668</v>
          </cell>
          <cell r="F206">
            <v>6493360</v>
          </cell>
          <cell r="G206">
            <v>6.9999999999999999E-4</v>
          </cell>
        </row>
        <row r="207">
          <cell r="A207">
            <v>0</v>
          </cell>
          <cell r="B207">
            <v>0</v>
          </cell>
          <cell r="C207">
            <v>0</v>
          </cell>
          <cell r="D207">
            <v>0</v>
          </cell>
          <cell r="E207">
            <v>0</v>
          </cell>
          <cell r="F207">
            <v>86938360</v>
          </cell>
          <cell r="G207">
            <v>9.3499999999999989E-3</v>
          </cell>
        </row>
        <row r="208">
          <cell r="A208" t="str">
            <v>13</v>
          </cell>
          <cell r="B208" t="str">
            <v>SISTEMA UPS PARA TOMAS REGULADOS SALAS DE COMPUTO</v>
          </cell>
          <cell r="C208">
            <v>0</v>
          </cell>
          <cell r="D208">
            <v>0</v>
          </cell>
          <cell r="E208">
            <v>0</v>
          </cell>
          <cell r="F208">
            <v>0</v>
          </cell>
          <cell r="G208">
            <v>0</v>
          </cell>
        </row>
        <row r="209">
          <cell r="A209">
            <v>13.01</v>
          </cell>
          <cell r="B209" t="str">
            <v>Suministro, puesta en servicio e  instalación (acometida a cero mts) UPS 45  KVA 3F -5H  208/120 V</v>
          </cell>
          <cell r="C209" t="str">
            <v>UND</v>
          </cell>
          <cell r="D209">
            <v>2</v>
          </cell>
          <cell r="E209">
            <v>70625000</v>
          </cell>
          <cell r="F209">
            <v>141250000</v>
          </cell>
          <cell r="G209">
            <v>1.519E-2</v>
          </cell>
        </row>
        <row r="210">
          <cell r="A210">
            <v>0</v>
          </cell>
          <cell r="B210">
            <v>0</v>
          </cell>
          <cell r="C210">
            <v>0</v>
          </cell>
          <cell r="D210">
            <v>0</v>
          </cell>
          <cell r="E210">
            <v>0</v>
          </cell>
          <cell r="F210">
            <v>141250000</v>
          </cell>
          <cell r="G210">
            <v>1.519E-2</v>
          </cell>
        </row>
        <row r="211">
          <cell r="A211">
            <v>0</v>
          </cell>
          <cell r="B211">
            <v>0</v>
          </cell>
          <cell r="C211">
            <v>0</v>
          </cell>
          <cell r="D211">
            <v>0</v>
          </cell>
          <cell r="E211">
            <v>0</v>
          </cell>
          <cell r="F211">
            <v>0</v>
          </cell>
          <cell r="G211">
            <v>0</v>
          </cell>
        </row>
        <row r="212">
          <cell r="A212">
            <v>0</v>
          </cell>
          <cell r="B212" t="str">
            <v>COSTO DIRECTO</v>
          </cell>
          <cell r="C212">
            <v>0</v>
          </cell>
          <cell r="D212">
            <v>0</v>
          </cell>
          <cell r="E212">
            <v>0</v>
          </cell>
          <cell r="F212">
            <v>1258122353</v>
          </cell>
          <cell r="G212">
            <v>0</v>
          </cell>
        </row>
      </sheetData>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ERTURA"/>
      <sheetName val="VERIFICACION JURIDICA"/>
      <sheetName val="VERIFICACION FINANCIERA"/>
      <sheetName val="VERIFICACION TECNICA"/>
      <sheetName val="VTE"/>
      <sheetName val="CALIFICACION PERSONAL"/>
      <sheetName val="CORREC. ARITM."/>
      <sheetName val="PROPUESTA ECONOMICA"/>
    </sheetNames>
    <sheetDataSet>
      <sheetData sheetId="0"/>
      <sheetData sheetId="1"/>
      <sheetData sheetId="2"/>
      <sheetData sheetId="3">
        <row r="34">
          <cell r="A34" t="str">
            <v>FORMULA</v>
          </cell>
          <cell r="B34" t="str">
            <v>MEDIA</v>
          </cell>
        </row>
        <row r="35">
          <cell r="A35">
            <v>1</v>
          </cell>
          <cell r="B35">
            <v>479290441.5</v>
          </cell>
        </row>
        <row r="36">
          <cell r="A36">
            <v>2</v>
          </cell>
          <cell r="B36">
            <v>479307440.25</v>
          </cell>
        </row>
        <row r="37">
          <cell r="A37">
            <v>3</v>
          </cell>
          <cell r="B37">
            <v>480311998.63588244</v>
          </cell>
        </row>
      </sheetData>
      <sheetData sheetId="4">
        <row r="10">
          <cell r="O10">
            <v>6910808909</v>
          </cell>
        </row>
      </sheetData>
      <sheetData sheetId="5"/>
      <sheetData sheetId="6">
        <row r="85">
          <cell r="N85">
            <v>479324439</v>
          </cell>
        </row>
      </sheetData>
      <sheetData sheetId="7"/>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IDO"/>
      <sheetName val="EJES"/>
      <sheetName val="Ejes Estratégicos"/>
      <sheetName val="CAUSAS DIRECTAS"/>
      <sheetName val="Causas"/>
      <sheetName val="TRANSICIÓN"/>
      <sheetName val="Soluciones"/>
      <sheetName val="Efectos"/>
      <sheetName val="PROP RECTORAL PROBLE-AGRUPAM"/>
      <sheetName val="Resumen OBJETIVOS"/>
      <sheetName val="RESUMEN PROYECTO"/>
      <sheetName val="Planes Validar"/>
      <sheetName val="INDICADORES"/>
      <sheetName val="PRESUPUESTO"/>
      <sheetName val="Resumen PRESUPUESTO"/>
      <sheetName val="Hoja1"/>
      <sheetName val="EE1 Distri Presup  CRONOGRAMA"/>
      <sheetName val="Plan de Acción"/>
      <sheetName val="Anexo 1 Presupuesto Detallado"/>
      <sheetName val="Anexo 2 Presupuesto Eléctrico"/>
      <sheetName val="Anexo 3 APUS"/>
      <sheetName val="Anexo 4 Cantidades y Precios"/>
      <sheetName val="Anexo 5 Resumen Capítulos"/>
      <sheetName val="Anexo 6 Red de Datos"/>
      <sheetName val="Anexo 7 Presupuesto Ambiental"/>
      <sheetName val="Anexo 8 Presupuesto Dotación"/>
      <sheetName val="Anexo 9 Resumen Pres Obra"/>
      <sheetName val="Hoja1 (2)"/>
      <sheetName val="Validar"/>
      <sheetName val="Resumen NOMBRES"/>
      <sheetName val="Validar 2"/>
      <sheetName val="Principal"/>
      <sheetName val="Anexo 1 Presupuesto"/>
      <sheetName val="Anexo 2 Flujo Financiero"/>
      <sheetName val="Anexo 3 Docentes"/>
      <sheetName val="Anexo 4 Estudiantes"/>
      <sheetName val="Anexo 5 Instructivo"/>
      <sheetName val="HOJA DE CONTROL"/>
      <sheetName val="TIPOLOGIA DE INDICADORES"/>
      <sheetName val="Base"/>
      <sheetName val="Plan de Acción Gestión"/>
    </sheetNames>
    <sheetDataSet>
      <sheetData sheetId="0"/>
      <sheetData sheetId="1"/>
      <sheetData sheetId="2"/>
      <sheetData sheetId="3"/>
      <sheetData sheetId="4"/>
      <sheetData sheetId="5"/>
      <sheetData sheetId="6">
        <row r="7">
          <cell r="B7" t="str">
            <v>EE1_MODERNIZACIÓN_ADMINISTRATIVA</v>
          </cell>
        </row>
      </sheetData>
      <sheetData sheetId="7"/>
      <sheetData sheetId="8"/>
      <sheetData sheetId="9"/>
      <sheetData sheetId="10"/>
      <sheetData sheetId="11">
        <row r="2">
          <cell r="B2" t="str">
            <v>EE1_MODERNIZACIÓN_ADMINISTRATIVA</v>
          </cell>
        </row>
        <row r="3">
          <cell r="B3" t="str">
            <v>EE2_FORMACIÓN_ACADÉMICA_RENOVACIÓN_CURRICULAR</v>
          </cell>
        </row>
        <row r="4">
          <cell r="B4" t="str">
            <v>EE3_FORTALECIMIENTO_DEL_SISTEMA_DE_INVESTIGACIÓN</v>
          </cell>
        </row>
        <row r="5">
          <cell r="B5" t="str">
            <v>EE4_SISTEMA_DE_CULTURA_Y_BIENESTAR</v>
          </cell>
        </row>
        <row r="6">
          <cell r="B6" t="str">
            <v>EE5_COMPROMISO_REGIONAL</v>
          </cell>
        </row>
        <row r="7">
          <cell r="B7" t="str">
            <v>EE6_FORTALECIMIENTO_DE_LA_INTERNACIONALIZACIÓN</v>
          </cell>
        </row>
      </sheetData>
      <sheetData sheetId="12"/>
      <sheetData sheetId="13"/>
      <sheetData sheetId="14">
        <row r="6">
          <cell r="F6">
            <v>498290821.59999996</v>
          </cell>
        </row>
      </sheetData>
      <sheetData sheetId="15"/>
      <sheetData sheetId="16"/>
      <sheetData sheetId="17"/>
      <sheetData sheetId="18">
        <row r="54">
          <cell r="F54">
            <v>271996800</v>
          </cell>
        </row>
      </sheetData>
      <sheetData sheetId="19">
        <row r="216">
          <cell r="I216">
            <v>118518742.02322002</v>
          </cell>
        </row>
      </sheetData>
      <sheetData sheetId="20"/>
      <sheetData sheetId="21"/>
      <sheetData sheetId="22">
        <row r="33">
          <cell r="D33">
            <v>353875903.15000004</v>
          </cell>
        </row>
      </sheetData>
      <sheetData sheetId="23">
        <row r="9">
          <cell r="H9">
            <v>138780000</v>
          </cell>
        </row>
      </sheetData>
      <sheetData sheetId="24">
        <row r="54">
          <cell r="G54">
            <v>384000000</v>
          </cell>
        </row>
      </sheetData>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IDO"/>
      <sheetName val="EJES"/>
      <sheetName val="Ejes Estratégicos"/>
      <sheetName val="CAUSAS DIRECTAS"/>
      <sheetName val="Causas"/>
      <sheetName val="TRANSICIÓN"/>
      <sheetName val="Soluciones"/>
      <sheetName val="Efectos"/>
      <sheetName val="PROP RECTORAL PROBLE-AGRUPAM"/>
      <sheetName val="Resumen OBJETIVOS"/>
      <sheetName val="RESUMEN PROYECTO"/>
      <sheetName val="Planes Validar"/>
      <sheetName val="INDICADORES"/>
      <sheetName val="PRESUPUESTO"/>
      <sheetName val="Resumen PRESUPUESTO"/>
      <sheetName val="Hoja1"/>
      <sheetName val="EE1 Distri Presup  CRONOGRAMA"/>
      <sheetName val="Plan de Acción"/>
      <sheetName val="Anexo 1 Presupuesto Detallado"/>
      <sheetName val="Anexo 2 Presupuesto Eléctrico"/>
      <sheetName val="Anexo 3 APUS"/>
      <sheetName val="Anexo 4 Cantidades y Precios"/>
      <sheetName val="Anexo 5 Resumen Capítulos"/>
      <sheetName val="Anexo 6 Red de Datos"/>
      <sheetName val="Anexo 7 Presupuesto Ambiental"/>
      <sheetName val="Anexo 8 Presupuesto Dotación"/>
      <sheetName val="Anexo 9 Resumen Pres Obra"/>
      <sheetName val="Hoja1 (2)"/>
      <sheetName val="Validar"/>
      <sheetName val="Resumen NOMBRES"/>
      <sheetName val="Validar 2"/>
      <sheetName val="Principal"/>
      <sheetName val="Anexo 1 Presupuesto"/>
      <sheetName val="Anexo 2 Flujo Financiero"/>
      <sheetName val="Anexo 3 Docentes"/>
      <sheetName val="Anexo 4 Estudiantes"/>
      <sheetName val="Anexo 5 Instructivo"/>
      <sheetName val="HOJA DE CONTROL"/>
      <sheetName val="TIPOLOGIA DE INDICADORES"/>
      <sheetName val="Base"/>
      <sheetName val="Plan de Acción Gestión"/>
    </sheetNames>
    <sheetDataSet>
      <sheetData sheetId="0"/>
      <sheetData sheetId="1"/>
      <sheetData sheetId="2"/>
      <sheetData sheetId="3"/>
      <sheetData sheetId="4"/>
      <sheetData sheetId="5"/>
      <sheetData sheetId="6">
        <row r="7">
          <cell r="B7" t="str">
            <v>EE1_MODERNIZACIÓN_ADMINISTRATIVA</v>
          </cell>
        </row>
      </sheetData>
      <sheetData sheetId="7"/>
      <sheetData sheetId="8"/>
      <sheetData sheetId="9"/>
      <sheetData sheetId="10"/>
      <sheetData sheetId="11">
        <row r="2">
          <cell r="B2" t="str">
            <v>EE1_MODERNIZACIÓN_ADMINISTRATIVA</v>
          </cell>
        </row>
        <row r="3">
          <cell r="B3" t="str">
            <v>EE2_FORMACIÓN_ACADÉMICA_RENOVACIÓN_CURRICULAR</v>
          </cell>
        </row>
        <row r="4">
          <cell r="B4" t="str">
            <v>EE3_FORTALECIMIENTO_DEL_SISTEMA_DE_INVESTIGACIÓN</v>
          </cell>
        </row>
        <row r="5">
          <cell r="B5" t="str">
            <v>EE4_SISTEMA_DE_CULTURA_Y_BIENESTAR</v>
          </cell>
        </row>
        <row r="6">
          <cell r="B6" t="str">
            <v>EE5_COMPROMISO_REGIONAL</v>
          </cell>
        </row>
        <row r="7">
          <cell r="B7" t="str">
            <v>EE6_FORTALECIMIENTO_DE_LA_INTERNACIONALIZACIÓN</v>
          </cell>
        </row>
      </sheetData>
      <sheetData sheetId="12"/>
      <sheetData sheetId="13"/>
      <sheetData sheetId="14">
        <row r="6">
          <cell r="F6">
            <v>498290821.59999996</v>
          </cell>
        </row>
      </sheetData>
      <sheetData sheetId="15"/>
      <sheetData sheetId="16"/>
      <sheetData sheetId="17"/>
      <sheetData sheetId="18">
        <row r="54">
          <cell r="F54">
            <v>271996800</v>
          </cell>
        </row>
      </sheetData>
      <sheetData sheetId="19">
        <row r="216">
          <cell r="I216">
            <v>118518742.02322002</v>
          </cell>
        </row>
      </sheetData>
      <sheetData sheetId="20"/>
      <sheetData sheetId="21"/>
      <sheetData sheetId="22">
        <row r="33">
          <cell r="D33">
            <v>353875903.15000004</v>
          </cell>
        </row>
      </sheetData>
      <sheetData sheetId="23">
        <row r="9">
          <cell r="H9">
            <v>138780000</v>
          </cell>
        </row>
      </sheetData>
      <sheetData sheetId="24">
        <row r="54">
          <cell r="G54">
            <v>384000000</v>
          </cell>
        </row>
      </sheetData>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IDO"/>
      <sheetName val="EJES"/>
      <sheetName val="Ejes Estratégicos"/>
      <sheetName val="CAUSAS DIRECTAS"/>
      <sheetName val="Causas"/>
      <sheetName val="TRANSICIÓN"/>
      <sheetName val="Soluciones"/>
      <sheetName val="Efectos"/>
      <sheetName val="PROP RECTORAL PROBLE-AGRUPAM"/>
      <sheetName val="Resumen OBJETIVOS"/>
      <sheetName val="RESUMEN PROYECTO"/>
      <sheetName val="Planes Validar"/>
      <sheetName val="INDICADORES"/>
      <sheetName val="PRESUPUESTO"/>
      <sheetName val="Resumen PRESUPUESTO"/>
      <sheetName val="Hoja1"/>
      <sheetName val="EE1 Distri Presup  CRONOGRAMA"/>
      <sheetName val="Plan de Acción"/>
      <sheetName val="Anexo 1 Presupuesto Detallado"/>
      <sheetName val="Anexo 2 Presupuesto Eléctrico"/>
      <sheetName val="Anexo 3 APUS"/>
      <sheetName val="Anexo 4 Cantidades y Precios"/>
      <sheetName val="Anexo 5 Resumen Capítulos"/>
      <sheetName val="Anexo 6 Red de Datos"/>
      <sheetName val="Anexo 7 Presupuesto Ambiental"/>
      <sheetName val="Anexo 8 Presupuesto Dotación"/>
      <sheetName val="Anexo 9 Resumen Pres Obra"/>
      <sheetName val="Hoja1 (2)"/>
      <sheetName val="Validar"/>
      <sheetName val="Resumen NOMBRES"/>
      <sheetName val="Validar 2"/>
      <sheetName val="Principal"/>
      <sheetName val="Anexo 1 Presupuesto"/>
      <sheetName val="Anexo 2 Flujo Financiero"/>
      <sheetName val="Anexo 3 Docentes"/>
      <sheetName val="Anexo 4 Estudiantes"/>
      <sheetName val="Anexo 5 Instructivo"/>
      <sheetName val="HOJA DE CONTROL"/>
      <sheetName val="TIPOLOGIA DE INDICADORES"/>
      <sheetName val="Base"/>
      <sheetName val="Plan de Acción Gestión"/>
    </sheetNames>
    <sheetDataSet>
      <sheetData sheetId="0"/>
      <sheetData sheetId="1"/>
      <sheetData sheetId="2"/>
      <sheetData sheetId="3"/>
      <sheetData sheetId="4"/>
      <sheetData sheetId="5"/>
      <sheetData sheetId="6">
        <row r="7">
          <cell r="B7" t="str">
            <v>EE1_MODERNIZACIÓN_ADMINISTRATIVA</v>
          </cell>
        </row>
      </sheetData>
      <sheetData sheetId="7"/>
      <sheetData sheetId="8"/>
      <sheetData sheetId="9"/>
      <sheetData sheetId="10"/>
      <sheetData sheetId="11">
        <row r="2">
          <cell r="B2" t="str">
            <v>EE1_MODERNIZACIÓN_ADMINISTRATIVA</v>
          </cell>
        </row>
        <row r="3">
          <cell r="B3" t="str">
            <v>EE2_FORMACIÓN_ACADÉMICA_RENOVACIÓN_CURRICULAR</v>
          </cell>
        </row>
        <row r="4">
          <cell r="B4" t="str">
            <v>EE3_FORTALECIMIENTO_DEL_SISTEMA_DE_INVESTIGACIÓN</v>
          </cell>
        </row>
        <row r="5">
          <cell r="B5" t="str">
            <v>EE4_SISTEMA_DE_CULTURA_Y_BIENESTAR</v>
          </cell>
        </row>
        <row r="6">
          <cell r="B6" t="str">
            <v>EE5_COMPROMISO_REGIONAL</v>
          </cell>
        </row>
        <row r="7">
          <cell r="B7" t="str">
            <v>EE6_FORTALECIMIENTO_DE_LA_INTERNACIONALIZACIÓN</v>
          </cell>
        </row>
      </sheetData>
      <sheetData sheetId="12"/>
      <sheetData sheetId="13"/>
      <sheetData sheetId="14">
        <row r="6">
          <cell r="F6">
            <v>498290821.59999996</v>
          </cell>
        </row>
      </sheetData>
      <sheetData sheetId="15"/>
      <sheetData sheetId="16"/>
      <sheetData sheetId="17"/>
      <sheetData sheetId="18">
        <row r="54">
          <cell r="F54">
            <v>271996800</v>
          </cell>
        </row>
      </sheetData>
      <sheetData sheetId="19">
        <row r="216">
          <cell r="I216">
            <v>118518742.02322002</v>
          </cell>
        </row>
      </sheetData>
      <sheetData sheetId="20"/>
      <sheetData sheetId="21"/>
      <sheetData sheetId="22">
        <row r="33">
          <cell r="D33">
            <v>353875903.15000004</v>
          </cell>
        </row>
      </sheetData>
      <sheetData sheetId="23">
        <row r="9">
          <cell r="H9">
            <v>138780000</v>
          </cell>
        </row>
      </sheetData>
      <sheetData sheetId="24">
        <row r="54">
          <cell r="G54">
            <v>384000000</v>
          </cell>
        </row>
      </sheetData>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9"/>
  <sheetViews>
    <sheetView topLeftCell="A16" zoomScale="90" zoomScaleNormal="90" workbookViewId="0">
      <selection activeCell="E21" sqref="E21"/>
    </sheetView>
  </sheetViews>
  <sheetFormatPr baseColWidth="10" defaultRowHeight="15" x14ac:dyDescent="0.25"/>
  <cols>
    <col min="1" max="1" width="6.28515625" customWidth="1"/>
    <col min="2" max="2" width="16.85546875" style="316" customWidth="1"/>
    <col min="3" max="3" width="39.85546875" style="317" customWidth="1"/>
    <col min="4" max="4" width="44.140625" style="318" customWidth="1"/>
    <col min="5" max="5" width="39.5703125" style="313" customWidth="1"/>
    <col min="6" max="6" width="51.42578125" style="319" customWidth="1"/>
  </cols>
  <sheetData>
    <row r="1" spans="1:6" x14ac:dyDescent="0.25">
      <c r="A1" s="280"/>
      <c r="B1" s="281"/>
      <c r="C1" s="282"/>
      <c r="D1" s="283"/>
      <c r="E1" s="284"/>
      <c r="F1" s="285"/>
    </row>
    <row r="2" spans="1:6" ht="96" customHeight="1" x14ac:dyDescent="0.25">
      <c r="A2" s="280"/>
      <c r="B2" s="335" t="s">
        <v>377</v>
      </c>
      <c r="C2" s="335"/>
      <c r="D2" s="335"/>
      <c r="E2" s="335"/>
      <c r="F2" s="335"/>
    </row>
    <row r="3" spans="1:6" ht="50.25" customHeight="1" x14ac:dyDescent="0.25">
      <c r="A3" s="280"/>
      <c r="B3" s="336" t="s">
        <v>346</v>
      </c>
      <c r="C3" s="336"/>
      <c r="D3" s="336"/>
      <c r="E3" s="336"/>
      <c r="F3" s="336"/>
    </row>
    <row r="4" spans="1:6" ht="29.25" customHeight="1" x14ac:dyDescent="0.25">
      <c r="A4" s="280"/>
      <c r="B4" s="337" t="s">
        <v>378</v>
      </c>
      <c r="C4" s="337"/>
      <c r="D4" s="337"/>
      <c r="E4" s="337"/>
      <c r="F4" s="337"/>
    </row>
    <row r="5" spans="1:6" ht="102.75" customHeight="1" x14ac:dyDescent="0.25">
      <c r="A5" s="280"/>
      <c r="B5" s="338" t="s">
        <v>379</v>
      </c>
      <c r="C5" s="338"/>
      <c r="D5" s="338"/>
      <c r="E5" s="338"/>
      <c r="F5" s="338"/>
    </row>
    <row r="6" spans="1:6" ht="11.25" customHeight="1" x14ac:dyDescent="0.25">
      <c r="A6" s="280"/>
      <c r="B6" s="286"/>
      <c r="C6" s="286"/>
      <c r="D6" s="286"/>
      <c r="E6" s="286"/>
      <c r="F6" s="286"/>
    </row>
    <row r="7" spans="1:6" ht="18" customHeight="1" x14ac:dyDescent="0.25">
      <c r="A7" s="280"/>
      <c r="B7" s="339" t="s">
        <v>380</v>
      </c>
      <c r="C7" s="339"/>
      <c r="D7" s="339"/>
      <c r="E7" s="339"/>
      <c r="F7" s="339"/>
    </row>
    <row r="8" spans="1:6" ht="13.5" customHeight="1" x14ac:dyDescent="0.25">
      <c r="A8" s="280"/>
      <c r="B8" s="286"/>
      <c r="C8" s="286"/>
      <c r="D8" s="286"/>
      <c r="E8" s="286"/>
      <c r="F8" s="286"/>
    </row>
    <row r="9" spans="1:6" ht="44.25" customHeight="1" x14ac:dyDescent="0.25">
      <c r="A9" s="280"/>
      <c r="B9" s="340" t="s">
        <v>381</v>
      </c>
      <c r="C9" s="340"/>
      <c r="D9" s="340"/>
      <c r="E9" s="340"/>
      <c r="F9" s="340"/>
    </row>
    <row r="10" spans="1:6" ht="66.75" customHeight="1" x14ac:dyDescent="0.3">
      <c r="A10" s="280"/>
      <c r="B10" s="336" t="s">
        <v>382</v>
      </c>
      <c r="C10" s="341" t="s">
        <v>383</v>
      </c>
      <c r="D10" s="336" t="s">
        <v>384</v>
      </c>
      <c r="E10" s="287" t="s">
        <v>385</v>
      </c>
      <c r="F10" s="342" t="s">
        <v>386</v>
      </c>
    </row>
    <row r="11" spans="1:6" ht="41.25" customHeight="1" x14ac:dyDescent="0.25">
      <c r="A11" s="280"/>
      <c r="B11" s="336"/>
      <c r="C11" s="341"/>
      <c r="D11" s="336"/>
      <c r="E11" s="288" t="s">
        <v>387</v>
      </c>
      <c r="F11" s="342"/>
    </row>
    <row r="12" spans="1:6" ht="42.75" customHeight="1" x14ac:dyDescent="0.25">
      <c r="A12" s="280"/>
      <c r="B12" s="288">
        <v>1</v>
      </c>
      <c r="C12" s="289" t="s">
        <v>347</v>
      </c>
      <c r="D12" s="290" t="s">
        <v>388</v>
      </c>
      <c r="E12" s="290" t="s">
        <v>389</v>
      </c>
      <c r="F12" s="291" t="s">
        <v>390</v>
      </c>
    </row>
    <row r="13" spans="1:6" ht="51.75" customHeight="1" x14ac:dyDescent="0.25">
      <c r="A13" s="280"/>
      <c r="B13" s="288">
        <v>2</v>
      </c>
      <c r="C13" s="289" t="s">
        <v>207</v>
      </c>
      <c r="D13" s="290" t="s">
        <v>391</v>
      </c>
      <c r="E13" s="290" t="s">
        <v>392</v>
      </c>
      <c r="F13" s="291" t="s">
        <v>390</v>
      </c>
    </row>
    <row r="14" spans="1:6" ht="41.25" customHeight="1" x14ac:dyDescent="0.25">
      <c r="A14" s="280"/>
      <c r="B14" s="288">
        <v>3</v>
      </c>
      <c r="C14" s="289" t="s">
        <v>221</v>
      </c>
      <c r="D14" s="290" t="s">
        <v>393</v>
      </c>
      <c r="E14" s="290" t="s">
        <v>394</v>
      </c>
      <c r="F14" s="291" t="s">
        <v>390</v>
      </c>
    </row>
    <row r="15" spans="1:6" ht="41.25" customHeight="1" x14ac:dyDescent="0.25">
      <c r="A15" s="280"/>
      <c r="B15" s="288">
        <v>4</v>
      </c>
      <c r="C15" s="292" t="s">
        <v>245</v>
      </c>
      <c r="D15" s="290" t="s">
        <v>395</v>
      </c>
      <c r="E15" s="290" t="s">
        <v>396</v>
      </c>
      <c r="F15" s="291" t="s">
        <v>390</v>
      </c>
    </row>
    <row r="16" spans="1:6" ht="41.25" customHeight="1" x14ac:dyDescent="0.25">
      <c r="A16" s="280"/>
      <c r="B16" s="288">
        <v>5</v>
      </c>
      <c r="C16" s="293" t="s">
        <v>250</v>
      </c>
      <c r="D16" s="290" t="s">
        <v>397</v>
      </c>
      <c r="E16" s="290" t="s">
        <v>398</v>
      </c>
      <c r="F16" s="291" t="s">
        <v>390</v>
      </c>
    </row>
    <row r="17" spans="1:7" ht="41.25" customHeight="1" x14ac:dyDescent="0.25">
      <c r="A17" s="280"/>
      <c r="B17" s="288">
        <v>6</v>
      </c>
      <c r="C17" s="293" t="s">
        <v>267</v>
      </c>
      <c r="D17" s="290" t="s">
        <v>399</v>
      </c>
      <c r="E17" s="290" t="s">
        <v>400</v>
      </c>
      <c r="F17" s="288" t="s">
        <v>401</v>
      </c>
    </row>
    <row r="18" spans="1:7" ht="41.25" customHeight="1" x14ac:dyDescent="0.25">
      <c r="A18" s="280"/>
      <c r="B18" s="288">
        <v>7</v>
      </c>
      <c r="C18" s="293" t="s">
        <v>277</v>
      </c>
      <c r="D18" s="290" t="s">
        <v>402</v>
      </c>
      <c r="E18" s="290" t="s">
        <v>403</v>
      </c>
      <c r="F18" s="291" t="s">
        <v>390</v>
      </c>
    </row>
    <row r="19" spans="1:7" ht="41.25" customHeight="1" x14ac:dyDescent="0.25">
      <c r="A19" s="280"/>
      <c r="B19" s="288">
        <v>8</v>
      </c>
      <c r="C19" s="293" t="s">
        <v>348</v>
      </c>
      <c r="D19" s="290" t="s">
        <v>404</v>
      </c>
      <c r="E19" s="290" t="s">
        <v>405</v>
      </c>
      <c r="F19" s="288" t="s">
        <v>401</v>
      </c>
    </row>
    <row r="20" spans="1:7" ht="88.5" customHeight="1" x14ac:dyDescent="0.25">
      <c r="A20" s="280"/>
      <c r="B20" s="288">
        <v>9</v>
      </c>
      <c r="C20" s="293" t="s">
        <v>300</v>
      </c>
      <c r="D20" s="290" t="s">
        <v>406</v>
      </c>
      <c r="E20" s="290" t="s">
        <v>407</v>
      </c>
      <c r="F20" s="288" t="s">
        <v>408</v>
      </c>
    </row>
    <row r="21" spans="1:7" ht="54" customHeight="1" x14ac:dyDescent="0.25">
      <c r="A21" s="280"/>
      <c r="B21" s="288">
        <v>10</v>
      </c>
      <c r="C21" s="293" t="s">
        <v>313</v>
      </c>
      <c r="D21" s="290" t="s">
        <v>409</v>
      </c>
      <c r="E21" s="290" t="s">
        <v>410</v>
      </c>
      <c r="F21" s="288" t="s">
        <v>401</v>
      </c>
    </row>
    <row r="22" spans="1:7" ht="87" customHeight="1" x14ac:dyDescent="0.25">
      <c r="A22" s="280"/>
      <c r="B22" s="288">
        <v>11</v>
      </c>
      <c r="C22" s="293" t="s">
        <v>411</v>
      </c>
      <c r="D22" s="290" t="s">
        <v>412</v>
      </c>
      <c r="E22" s="290" t="s">
        <v>413</v>
      </c>
      <c r="F22" s="288" t="s">
        <v>414</v>
      </c>
    </row>
    <row r="23" spans="1:7" ht="17.25" customHeight="1" x14ac:dyDescent="0.25">
      <c r="A23" s="280"/>
      <c r="B23" s="294"/>
      <c r="C23" s="294"/>
      <c r="D23" s="294"/>
      <c r="E23" s="294"/>
      <c r="F23" s="294"/>
    </row>
    <row r="24" spans="1:7" ht="30" customHeight="1" x14ac:dyDescent="0.25">
      <c r="A24" s="280"/>
      <c r="B24" s="343" t="s">
        <v>415</v>
      </c>
      <c r="C24" s="343"/>
      <c r="D24" s="343"/>
      <c r="E24" s="343"/>
      <c r="F24" s="343"/>
    </row>
    <row r="25" spans="1:7" ht="21" x14ac:dyDescent="0.35">
      <c r="A25" s="280"/>
      <c r="B25" s="295"/>
      <c r="C25" s="296"/>
      <c r="D25" s="297"/>
      <c r="E25" s="298"/>
      <c r="F25" s="299"/>
    </row>
    <row r="26" spans="1:7" ht="21" x14ac:dyDescent="0.35">
      <c r="A26" s="280"/>
      <c r="B26" s="295"/>
      <c r="C26" s="300" t="s">
        <v>113</v>
      </c>
      <c r="D26" s="297"/>
      <c r="E26" s="298"/>
      <c r="F26" s="299"/>
    </row>
    <row r="27" spans="1:7" ht="21" x14ac:dyDescent="0.35">
      <c r="A27" s="280"/>
      <c r="B27" s="295"/>
      <c r="C27" s="296"/>
      <c r="D27" s="297"/>
      <c r="E27" s="298"/>
      <c r="F27" s="299"/>
    </row>
    <row r="28" spans="1:7" ht="21" x14ac:dyDescent="0.3">
      <c r="A28" s="280"/>
      <c r="B28" s="301"/>
      <c r="C28" s="302"/>
      <c r="D28" s="303"/>
      <c r="E28" s="304"/>
      <c r="F28" s="299"/>
      <c r="G28" s="305"/>
    </row>
    <row r="29" spans="1:7" ht="21" x14ac:dyDescent="0.35">
      <c r="A29" s="280"/>
      <c r="B29" s="301"/>
      <c r="C29" s="334" t="s">
        <v>115</v>
      </c>
      <c r="D29" s="334"/>
      <c r="E29" s="298"/>
      <c r="F29" s="299"/>
      <c r="G29" s="306"/>
    </row>
    <row r="30" spans="1:7" ht="21" x14ac:dyDescent="0.35">
      <c r="A30" s="280"/>
      <c r="B30" s="301"/>
      <c r="C30" s="344" t="s">
        <v>416</v>
      </c>
      <c r="D30" s="344"/>
      <c r="E30" s="298"/>
      <c r="F30" s="299"/>
      <c r="G30" s="307"/>
    </row>
    <row r="31" spans="1:7" ht="21" x14ac:dyDescent="0.3">
      <c r="A31" s="280"/>
      <c r="B31" s="301"/>
      <c r="C31" s="344" t="s">
        <v>417</v>
      </c>
      <c r="D31" s="344"/>
      <c r="E31" s="304"/>
      <c r="F31" s="299"/>
      <c r="G31" s="307"/>
    </row>
    <row r="32" spans="1:7" x14ac:dyDescent="0.25">
      <c r="A32" s="280"/>
      <c r="B32" s="281"/>
      <c r="C32" s="285"/>
      <c r="D32" s="283"/>
      <c r="E32" s="284"/>
      <c r="F32" s="308"/>
      <c r="G32" s="305"/>
    </row>
    <row r="33" spans="2:7" x14ac:dyDescent="0.25">
      <c r="B33" s="309"/>
      <c r="C33" s="307"/>
      <c r="D33" s="310"/>
      <c r="E33" s="311"/>
      <c r="F33" s="305"/>
      <c r="G33" s="305"/>
    </row>
    <row r="34" spans="2:7" x14ac:dyDescent="0.25">
      <c r="B34" s="309"/>
      <c r="C34" s="312"/>
      <c r="D34" s="310"/>
      <c r="E34" s="311"/>
      <c r="F34" s="305"/>
      <c r="G34" s="305"/>
    </row>
    <row r="35" spans="2:7" x14ac:dyDescent="0.25">
      <c r="B35" s="309"/>
      <c r="C35" s="312"/>
      <c r="D35" s="310"/>
      <c r="E35" s="311"/>
      <c r="F35" s="305"/>
      <c r="G35" s="305"/>
    </row>
    <row r="36" spans="2:7" x14ac:dyDescent="0.25">
      <c r="B36" s="309"/>
      <c r="C36" s="345"/>
      <c r="D36" s="345"/>
      <c r="F36" s="314"/>
      <c r="G36" s="314"/>
    </row>
    <row r="37" spans="2:7" ht="29.25" customHeight="1" x14ac:dyDescent="0.25">
      <c r="B37" s="309"/>
      <c r="C37" s="346"/>
      <c r="D37" s="346"/>
      <c r="E37" s="310"/>
      <c r="F37" s="315"/>
      <c r="G37" s="315"/>
    </row>
    <row r="38" spans="2:7" x14ac:dyDescent="0.25">
      <c r="B38" s="309"/>
      <c r="C38" s="315"/>
      <c r="D38" s="310"/>
      <c r="E38" s="311"/>
      <c r="F38" s="307"/>
    </row>
    <row r="39" spans="2:7" ht="18.75" customHeight="1" x14ac:dyDescent="0.25">
      <c r="B39" s="347"/>
      <c r="C39" s="347"/>
      <c r="D39" s="347"/>
      <c r="E39" s="347"/>
      <c r="F39" s="347"/>
    </row>
  </sheetData>
  <mergeCells count="17">
    <mergeCell ref="C30:D30"/>
    <mergeCell ref="C31:D31"/>
    <mergeCell ref="C36:D36"/>
    <mergeCell ref="C37:D37"/>
    <mergeCell ref="B39:F39"/>
    <mergeCell ref="C29:D29"/>
    <mergeCell ref="B2:F2"/>
    <mergeCell ref="B3:F3"/>
    <mergeCell ref="B4:F4"/>
    <mergeCell ref="B5:F5"/>
    <mergeCell ref="B7:F7"/>
    <mergeCell ref="B9:F9"/>
    <mergeCell ref="B10:B11"/>
    <mergeCell ref="C10:C11"/>
    <mergeCell ref="D10:D11"/>
    <mergeCell ref="F10:F11"/>
    <mergeCell ref="B24:F24"/>
  </mergeCells>
  <printOptions horizontalCentered="1" verticalCentered="1"/>
  <pageMargins left="0.23622047244094491" right="0.43307086614173229" top="0.23622047244094491" bottom="0.23622047244094491" header="0.31496062992125984" footer="0.31496062992125984"/>
  <pageSetup paperSize="529" scale="75"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A1:X48"/>
  <sheetViews>
    <sheetView view="pageBreakPreview" topLeftCell="A19" zoomScale="80" zoomScaleNormal="80" zoomScaleSheetLayoutView="80" zoomScalePageLayoutView="70" workbookViewId="0">
      <selection activeCell="B30" sqref="B30"/>
    </sheetView>
  </sheetViews>
  <sheetFormatPr baseColWidth="10" defaultColWidth="11.42578125" defaultRowHeight="12.75" x14ac:dyDescent="0.2"/>
  <cols>
    <col min="1" max="1" width="10" style="274" customWidth="1"/>
    <col min="2" max="2" width="119.28515625" style="278" customWidth="1"/>
    <col min="3" max="3" width="24.7109375" style="278" customWidth="1"/>
    <col min="4" max="4" width="47.5703125" style="278" customWidth="1"/>
    <col min="5" max="5" width="31.85546875" style="278" customWidth="1"/>
    <col min="6" max="6" width="47.28515625" style="278" customWidth="1"/>
    <col min="7" max="7" width="30.85546875" style="278" customWidth="1"/>
    <col min="8" max="8" width="54.42578125" style="278" customWidth="1"/>
    <col min="9" max="9" width="30.85546875" style="278" customWidth="1"/>
    <col min="10" max="10" width="84.140625" style="278" customWidth="1"/>
    <col min="11" max="11" width="33" style="278" customWidth="1"/>
    <col min="12" max="12" width="49.28515625" style="278" customWidth="1"/>
    <col min="13" max="13" width="36.140625" style="278" customWidth="1"/>
    <col min="14" max="14" width="69.7109375" style="278" customWidth="1"/>
    <col min="15" max="15" width="36.140625" style="278" customWidth="1"/>
    <col min="16" max="16" width="50.42578125" style="278" customWidth="1"/>
    <col min="17" max="17" width="36.140625" style="278" customWidth="1"/>
    <col min="18" max="18" width="64.140625" style="278" customWidth="1"/>
    <col min="19" max="19" width="36.140625" style="278" customWidth="1"/>
    <col min="20" max="20" width="45.42578125" style="278" customWidth="1"/>
    <col min="21" max="21" width="36.140625" style="278" customWidth="1"/>
    <col min="22" max="22" width="55.42578125" style="278" customWidth="1"/>
    <col min="23" max="23" width="29.42578125" style="279" customWidth="1"/>
    <col min="24" max="24" width="84.28515625" style="279" customWidth="1"/>
    <col min="25" max="25" width="15.7109375" style="252" customWidth="1"/>
    <col min="26" max="16384" width="11.42578125" style="252"/>
  </cols>
  <sheetData>
    <row r="1" spans="1:24" s="250" customFormat="1" ht="33" customHeight="1" x14ac:dyDescent="0.25">
      <c r="A1" s="249"/>
      <c r="B1" s="348" t="s">
        <v>103</v>
      </c>
      <c r="C1" s="348"/>
      <c r="D1" s="348"/>
      <c r="E1" s="348"/>
      <c r="F1" s="348"/>
      <c r="G1" s="348"/>
      <c r="H1" s="348"/>
      <c r="I1" s="348"/>
      <c r="J1" s="348"/>
      <c r="K1" s="348"/>
      <c r="L1" s="348"/>
      <c r="M1" s="348"/>
      <c r="N1" s="348"/>
      <c r="O1" s="348"/>
      <c r="P1" s="348"/>
      <c r="Q1" s="348"/>
      <c r="R1" s="348"/>
      <c r="S1" s="348"/>
      <c r="T1" s="348"/>
      <c r="U1" s="348"/>
      <c r="V1" s="348"/>
      <c r="W1" s="348"/>
      <c r="X1" s="348"/>
    </row>
    <row r="2" spans="1:24" s="250" customFormat="1" ht="33" customHeight="1" x14ac:dyDescent="0.25">
      <c r="A2" s="249"/>
      <c r="B2" s="348" t="s">
        <v>343</v>
      </c>
      <c r="C2" s="348"/>
      <c r="D2" s="348"/>
      <c r="E2" s="348"/>
      <c r="F2" s="348"/>
      <c r="G2" s="348"/>
      <c r="H2" s="348"/>
      <c r="I2" s="348"/>
      <c r="J2" s="348"/>
      <c r="K2" s="348"/>
      <c r="L2" s="348"/>
      <c r="M2" s="348"/>
      <c r="N2" s="348"/>
      <c r="O2" s="348"/>
      <c r="P2" s="348"/>
      <c r="Q2" s="348"/>
      <c r="R2" s="348"/>
      <c r="S2" s="348"/>
      <c r="T2" s="348"/>
      <c r="U2" s="348"/>
      <c r="V2" s="348"/>
      <c r="W2" s="348"/>
      <c r="X2" s="348"/>
    </row>
    <row r="3" spans="1:24" s="250" customFormat="1" ht="33" customHeight="1" x14ac:dyDescent="0.25">
      <c r="A3" s="249"/>
      <c r="B3" s="348" t="s">
        <v>344</v>
      </c>
      <c r="C3" s="348"/>
      <c r="D3" s="348"/>
      <c r="E3" s="348"/>
      <c r="F3" s="348"/>
      <c r="G3" s="348"/>
      <c r="H3" s="348"/>
      <c r="I3" s="348"/>
      <c r="J3" s="348"/>
      <c r="K3" s="348"/>
      <c r="L3" s="348"/>
      <c r="M3" s="348"/>
      <c r="N3" s="348"/>
      <c r="O3" s="348"/>
      <c r="P3" s="348"/>
      <c r="Q3" s="348"/>
      <c r="R3" s="348"/>
      <c r="S3" s="348"/>
      <c r="T3" s="348"/>
      <c r="U3" s="348"/>
      <c r="V3" s="348"/>
      <c r="W3" s="348"/>
      <c r="X3" s="348"/>
    </row>
    <row r="4" spans="1:24" s="250" customFormat="1" ht="33" customHeight="1" x14ac:dyDescent="0.25">
      <c r="A4" s="249"/>
      <c r="B4" s="349" t="s">
        <v>345</v>
      </c>
      <c r="C4" s="349"/>
      <c r="D4" s="349"/>
      <c r="E4" s="349"/>
      <c r="F4" s="349"/>
      <c r="G4" s="349"/>
      <c r="H4" s="349"/>
      <c r="I4" s="349"/>
      <c r="J4" s="349"/>
      <c r="K4" s="349"/>
      <c r="L4" s="349"/>
      <c r="M4" s="349"/>
      <c r="N4" s="349"/>
      <c r="O4" s="349"/>
      <c r="P4" s="349"/>
      <c r="Q4" s="349"/>
      <c r="R4" s="349"/>
      <c r="S4" s="349"/>
      <c r="T4" s="349"/>
      <c r="U4" s="349"/>
      <c r="V4" s="349"/>
      <c r="W4" s="349"/>
      <c r="X4" s="349"/>
    </row>
    <row r="5" spans="1:24" s="250" customFormat="1" ht="68.25" customHeight="1" x14ac:dyDescent="0.25">
      <c r="A5" s="251"/>
      <c r="B5" s="350" t="s">
        <v>346</v>
      </c>
      <c r="C5" s="351"/>
      <c r="D5" s="351"/>
      <c r="E5" s="351"/>
      <c r="F5" s="351"/>
      <c r="G5" s="351"/>
      <c r="H5" s="351"/>
      <c r="I5" s="351"/>
      <c r="J5" s="351"/>
      <c r="K5" s="351"/>
      <c r="L5" s="351"/>
      <c r="M5" s="351"/>
      <c r="N5" s="351"/>
      <c r="O5" s="351"/>
      <c r="P5" s="351"/>
      <c r="Q5" s="351"/>
      <c r="R5" s="351"/>
      <c r="S5" s="351"/>
      <c r="T5" s="351"/>
      <c r="U5" s="351"/>
      <c r="V5" s="351"/>
      <c r="W5" s="351"/>
      <c r="X5" s="351"/>
    </row>
    <row r="6" spans="1:24" ht="25.5" customHeight="1" x14ac:dyDescent="0.2">
      <c r="A6" s="364" t="s">
        <v>0</v>
      </c>
      <c r="B6" s="364" t="s">
        <v>105</v>
      </c>
      <c r="C6" s="352">
        <v>1</v>
      </c>
      <c r="D6" s="353"/>
      <c r="E6" s="352">
        <v>2</v>
      </c>
      <c r="F6" s="353"/>
      <c r="G6" s="352">
        <v>3</v>
      </c>
      <c r="H6" s="353"/>
      <c r="I6" s="352">
        <v>4</v>
      </c>
      <c r="J6" s="353"/>
      <c r="K6" s="352">
        <v>5</v>
      </c>
      <c r="L6" s="353"/>
      <c r="M6" s="352">
        <v>6</v>
      </c>
      <c r="N6" s="353"/>
      <c r="O6" s="352">
        <v>7</v>
      </c>
      <c r="P6" s="353"/>
      <c r="Q6" s="352">
        <v>8</v>
      </c>
      <c r="R6" s="353"/>
      <c r="S6" s="352">
        <v>9</v>
      </c>
      <c r="T6" s="353"/>
      <c r="U6" s="352">
        <v>10</v>
      </c>
      <c r="V6" s="353"/>
      <c r="W6" s="354">
        <v>11</v>
      </c>
      <c r="X6" s="354"/>
    </row>
    <row r="7" spans="1:24" ht="52.5" customHeight="1" x14ac:dyDescent="0.2">
      <c r="A7" s="365"/>
      <c r="B7" s="366"/>
      <c r="C7" s="355" t="s">
        <v>347</v>
      </c>
      <c r="D7" s="356"/>
      <c r="E7" s="355" t="s">
        <v>207</v>
      </c>
      <c r="F7" s="356"/>
      <c r="G7" s="355" t="s">
        <v>221</v>
      </c>
      <c r="H7" s="356"/>
      <c r="I7" s="357" t="s">
        <v>245</v>
      </c>
      <c r="J7" s="357"/>
      <c r="K7" s="357" t="s">
        <v>250</v>
      </c>
      <c r="L7" s="357"/>
      <c r="M7" s="357" t="s">
        <v>267</v>
      </c>
      <c r="N7" s="357"/>
      <c r="O7" s="357" t="s">
        <v>277</v>
      </c>
      <c r="P7" s="357"/>
      <c r="Q7" s="357" t="s">
        <v>348</v>
      </c>
      <c r="R7" s="357"/>
      <c r="S7" s="357" t="s">
        <v>300</v>
      </c>
      <c r="T7" s="357"/>
      <c r="U7" s="357" t="s">
        <v>313</v>
      </c>
      <c r="V7" s="357"/>
      <c r="W7" s="357" t="s">
        <v>349</v>
      </c>
      <c r="X7" s="357"/>
    </row>
    <row r="8" spans="1:24" s="255" customFormat="1" ht="64.5" customHeight="1" x14ac:dyDescent="0.2">
      <c r="A8" s="366"/>
      <c r="B8" s="253" t="s">
        <v>106</v>
      </c>
      <c r="C8" s="253" t="s">
        <v>107</v>
      </c>
      <c r="D8" s="254" t="s">
        <v>350</v>
      </c>
      <c r="E8" s="253" t="s">
        <v>107</v>
      </c>
      <c r="F8" s="254" t="s">
        <v>350</v>
      </c>
      <c r="G8" s="253" t="s">
        <v>107</v>
      </c>
      <c r="H8" s="254" t="s">
        <v>350</v>
      </c>
      <c r="I8" s="253" t="s">
        <v>107</v>
      </c>
      <c r="J8" s="254" t="s">
        <v>350</v>
      </c>
      <c r="K8" s="253" t="s">
        <v>107</v>
      </c>
      <c r="L8" s="254" t="s">
        <v>350</v>
      </c>
      <c r="M8" s="253" t="s">
        <v>107</v>
      </c>
      <c r="N8" s="254" t="s">
        <v>350</v>
      </c>
      <c r="O8" s="253" t="s">
        <v>107</v>
      </c>
      <c r="P8" s="254" t="s">
        <v>350</v>
      </c>
      <c r="Q8" s="253" t="s">
        <v>107</v>
      </c>
      <c r="R8" s="254" t="s">
        <v>350</v>
      </c>
      <c r="S8" s="253" t="s">
        <v>107</v>
      </c>
      <c r="T8" s="254" t="s">
        <v>350</v>
      </c>
      <c r="U8" s="253" t="s">
        <v>107</v>
      </c>
      <c r="V8" s="254" t="s">
        <v>350</v>
      </c>
      <c r="W8" s="253" t="s">
        <v>107</v>
      </c>
      <c r="X8" s="254" t="s">
        <v>350</v>
      </c>
    </row>
    <row r="9" spans="1:24" ht="108.6" customHeight="1" x14ac:dyDescent="0.2">
      <c r="A9" s="256"/>
      <c r="B9" s="359" t="s">
        <v>351</v>
      </c>
      <c r="C9" s="360"/>
      <c r="D9" s="360"/>
      <c r="E9" s="360"/>
      <c r="F9" s="360"/>
      <c r="G9" s="360"/>
      <c r="H9" s="360"/>
      <c r="I9" s="360"/>
      <c r="J9" s="360"/>
      <c r="K9" s="360"/>
      <c r="L9" s="360"/>
      <c r="M9" s="360"/>
      <c r="N9" s="360"/>
      <c r="O9" s="360"/>
      <c r="P9" s="360"/>
      <c r="Q9" s="360"/>
      <c r="R9" s="360"/>
      <c r="S9" s="360"/>
      <c r="T9" s="360"/>
      <c r="U9" s="360"/>
      <c r="V9" s="360"/>
      <c r="W9" s="360"/>
      <c r="X9" s="360"/>
    </row>
    <row r="10" spans="1:24" ht="151.5" customHeight="1" x14ac:dyDescent="0.2">
      <c r="A10" s="253">
        <v>1</v>
      </c>
      <c r="B10" s="257" t="s">
        <v>352</v>
      </c>
      <c r="C10" s="254" t="s">
        <v>110</v>
      </c>
      <c r="D10" s="254"/>
      <c r="E10" s="254" t="s">
        <v>110</v>
      </c>
      <c r="F10" s="254"/>
      <c r="G10" s="254" t="s">
        <v>110</v>
      </c>
      <c r="H10" s="254"/>
      <c r="I10" s="254" t="s">
        <v>110</v>
      </c>
      <c r="J10" s="254"/>
      <c r="K10" s="254" t="s">
        <v>110</v>
      </c>
      <c r="L10" s="254"/>
      <c r="M10" s="254" t="s">
        <v>110</v>
      </c>
      <c r="N10" s="254"/>
      <c r="O10" s="254" t="s">
        <v>110</v>
      </c>
      <c r="P10" s="254"/>
      <c r="Q10" s="254" t="s">
        <v>215</v>
      </c>
      <c r="R10" s="254" t="s">
        <v>353</v>
      </c>
      <c r="S10" s="254" t="s">
        <v>110</v>
      </c>
      <c r="T10" s="254"/>
      <c r="U10" s="254" t="s">
        <v>110</v>
      </c>
      <c r="V10" s="254"/>
      <c r="W10" s="254" t="s">
        <v>110</v>
      </c>
      <c r="X10" s="254"/>
    </row>
    <row r="11" spans="1:24" ht="97.5" customHeight="1" x14ac:dyDescent="0.2">
      <c r="A11" s="258">
        <v>2</v>
      </c>
      <c r="B11" s="259" t="s">
        <v>354</v>
      </c>
      <c r="C11" s="254" t="s">
        <v>110</v>
      </c>
      <c r="D11" s="254"/>
      <c r="E11" s="254" t="s">
        <v>110</v>
      </c>
      <c r="F11" s="254"/>
      <c r="G11" s="254" t="s">
        <v>110</v>
      </c>
      <c r="H11" s="254"/>
      <c r="I11" s="254" t="s">
        <v>110</v>
      </c>
      <c r="J11" s="254"/>
      <c r="K11" s="254" t="s">
        <v>110</v>
      </c>
      <c r="L11" s="254"/>
      <c r="M11" s="254" t="s">
        <v>110</v>
      </c>
      <c r="N11" s="254"/>
      <c r="O11" s="254" t="s">
        <v>110</v>
      </c>
      <c r="P11" s="254"/>
      <c r="Q11" s="254" t="s">
        <v>110</v>
      </c>
      <c r="R11" s="254"/>
      <c r="S11" s="254" t="s">
        <v>110</v>
      </c>
      <c r="T11" s="254"/>
      <c r="U11" s="254" t="s">
        <v>110</v>
      </c>
      <c r="V11" s="254"/>
      <c r="W11" s="254" t="s">
        <v>110</v>
      </c>
      <c r="X11" s="254"/>
    </row>
    <row r="12" spans="1:24" ht="64.5" customHeight="1" x14ac:dyDescent="0.2">
      <c r="A12" s="253">
        <v>3</v>
      </c>
      <c r="B12" s="259" t="s">
        <v>355</v>
      </c>
      <c r="C12" s="254" t="s">
        <v>110</v>
      </c>
      <c r="D12" s="254"/>
      <c r="E12" s="254" t="s">
        <v>110</v>
      </c>
      <c r="F12" s="254"/>
      <c r="G12" s="254" t="s">
        <v>110</v>
      </c>
      <c r="H12" s="254"/>
      <c r="I12" s="254" t="s">
        <v>110</v>
      </c>
      <c r="J12" s="254"/>
      <c r="K12" s="254" t="s">
        <v>110</v>
      </c>
      <c r="L12" s="254"/>
      <c r="M12" s="254" t="s">
        <v>110</v>
      </c>
      <c r="N12" s="254"/>
      <c r="O12" s="254" t="s">
        <v>110</v>
      </c>
      <c r="P12" s="254"/>
      <c r="Q12" s="254" t="s">
        <v>110</v>
      </c>
      <c r="R12" s="254"/>
      <c r="S12" s="254" t="s">
        <v>110</v>
      </c>
      <c r="T12" s="254"/>
      <c r="U12" s="254" t="s">
        <v>110</v>
      </c>
      <c r="V12" s="254"/>
      <c r="W12" s="254" t="s">
        <v>110</v>
      </c>
      <c r="X12" s="254"/>
    </row>
    <row r="13" spans="1:24" ht="90.75" customHeight="1" x14ac:dyDescent="0.2">
      <c r="A13" s="253">
        <v>4</v>
      </c>
      <c r="B13" s="259" t="s">
        <v>356</v>
      </c>
      <c r="C13" s="254" t="s">
        <v>357</v>
      </c>
      <c r="D13" s="254"/>
      <c r="E13" s="254" t="s">
        <v>357</v>
      </c>
      <c r="F13" s="254"/>
      <c r="G13" s="254" t="s">
        <v>357</v>
      </c>
      <c r="H13" s="254"/>
      <c r="I13" s="254" t="s">
        <v>357</v>
      </c>
      <c r="J13" s="254"/>
      <c r="K13" s="254" t="s">
        <v>357</v>
      </c>
      <c r="L13" s="254"/>
      <c r="M13" s="254" t="s">
        <v>357</v>
      </c>
      <c r="N13" s="254"/>
      <c r="O13" s="254" t="s">
        <v>357</v>
      </c>
      <c r="P13" s="254"/>
      <c r="Q13" s="254" t="s">
        <v>357</v>
      </c>
      <c r="R13" s="254"/>
      <c r="S13" s="254" t="s">
        <v>357</v>
      </c>
      <c r="T13" s="254"/>
      <c r="U13" s="254" t="s">
        <v>357</v>
      </c>
      <c r="V13" s="254"/>
      <c r="W13" s="254" t="s">
        <v>357</v>
      </c>
      <c r="X13" s="254"/>
    </row>
    <row r="14" spans="1:24" ht="128.25" customHeight="1" x14ac:dyDescent="0.2">
      <c r="A14" s="258">
        <v>5</v>
      </c>
      <c r="B14" s="259" t="s">
        <v>358</v>
      </c>
      <c r="C14" s="254" t="s">
        <v>357</v>
      </c>
      <c r="D14" s="254"/>
      <c r="E14" s="254" t="s">
        <v>110</v>
      </c>
      <c r="F14" s="254"/>
      <c r="G14" s="254" t="s">
        <v>110</v>
      </c>
      <c r="H14" s="254"/>
      <c r="I14" s="254" t="s">
        <v>110</v>
      </c>
      <c r="J14" s="254"/>
      <c r="K14" s="254" t="s">
        <v>110</v>
      </c>
      <c r="L14" s="254"/>
      <c r="M14" s="254" t="s">
        <v>110</v>
      </c>
      <c r="N14" s="254"/>
      <c r="O14" s="254" t="s">
        <v>357</v>
      </c>
      <c r="P14" s="254"/>
      <c r="Q14" s="254" t="s">
        <v>357</v>
      </c>
      <c r="R14" s="254"/>
      <c r="S14" s="254" t="s">
        <v>357</v>
      </c>
      <c r="T14" s="254"/>
      <c r="U14" s="254" t="s">
        <v>110</v>
      </c>
      <c r="V14" s="254"/>
      <c r="W14" s="254" t="s">
        <v>357</v>
      </c>
      <c r="X14" s="254"/>
    </row>
    <row r="15" spans="1:24" ht="257.25" customHeight="1" x14ac:dyDescent="0.2">
      <c r="A15" s="253">
        <v>6</v>
      </c>
      <c r="B15" s="259" t="s">
        <v>359</v>
      </c>
      <c r="C15" s="254" t="s">
        <v>110</v>
      </c>
      <c r="D15" s="254"/>
      <c r="E15" s="254" t="s">
        <v>110</v>
      </c>
      <c r="F15" s="254"/>
      <c r="G15" s="254" t="s">
        <v>110</v>
      </c>
      <c r="H15" s="254"/>
      <c r="I15" s="254" t="s">
        <v>215</v>
      </c>
      <c r="J15" s="254" t="s">
        <v>360</v>
      </c>
      <c r="K15" s="254" t="s">
        <v>110</v>
      </c>
      <c r="L15" s="254"/>
      <c r="M15" s="254" t="s">
        <v>215</v>
      </c>
      <c r="N15" s="254" t="s">
        <v>361</v>
      </c>
      <c r="O15" s="254" t="s">
        <v>110</v>
      </c>
      <c r="P15" s="254"/>
      <c r="Q15" s="254" t="s">
        <v>110</v>
      </c>
      <c r="R15" s="254"/>
      <c r="S15" s="254" t="s">
        <v>110</v>
      </c>
      <c r="T15" s="254"/>
      <c r="U15" s="254" t="s">
        <v>110</v>
      </c>
      <c r="V15" s="254"/>
      <c r="W15" s="254" t="s">
        <v>110</v>
      </c>
      <c r="X15" s="254"/>
    </row>
    <row r="16" spans="1:24" ht="165.75" customHeight="1" x14ac:dyDescent="0.2">
      <c r="A16" s="253">
        <v>7</v>
      </c>
      <c r="B16" s="259" t="s">
        <v>362</v>
      </c>
      <c r="C16" s="260" t="s">
        <v>110</v>
      </c>
      <c r="D16" s="260"/>
      <c r="E16" s="260" t="s">
        <v>110</v>
      </c>
      <c r="F16" s="260"/>
      <c r="G16" s="260" t="s">
        <v>110</v>
      </c>
      <c r="H16" s="260"/>
      <c r="I16" s="260" t="s">
        <v>110</v>
      </c>
      <c r="J16" s="260"/>
      <c r="K16" s="260" t="s">
        <v>110</v>
      </c>
      <c r="L16" s="260"/>
      <c r="M16" s="260" t="s">
        <v>110</v>
      </c>
      <c r="N16" s="260"/>
      <c r="O16" s="260" t="s">
        <v>110</v>
      </c>
      <c r="P16" s="260"/>
      <c r="Q16" s="260" t="s">
        <v>110</v>
      </c>
      <c r="R16" s="260"/>
      <c r="S16" s="260" t="s">
        <v>110</v>
      </c>
      <c r="T16" s="260"/>
      <c r="U16" s="260" t="s">
        <v>110</v>
      </c>
      <c r="V16" s="260"/>
      <c r="W16" s="254" t="s">
        <v>110</v>
      </c>
      <c r="X16" s="260"/>
    </row>
    <row r="17" spans="1:24" ht="51" customHeight="1" x14ac:dyDescent="0.2">
      <c r="A17" s="258">
        <v>8</v>
      </c>
      <c r="B17" s="261" t="s">
        <v>363</v>
      </c>
      <c r="C17" s="254" t="s">
        <v>110</v>
      </c>
      <c r="D17" s="254"/>
      <c r="E17" s="254" t="s">
        <v>110</v>
      </c>
      <c r="F17" s="254"/>
      <c r="G17" s="254" t="s">
        <v>110</v>
      </c>
      <c r="H17" s="254"/>
      <c r="I17" s="254" t="s">
        <v>110</v>
      </c>
      <c r="J17" s="254"/>
      <c r="K17" s="254" t="s">
        <v>110</v>
      </c>
      <c r="L17" s="254"/>
      <c r="M17" s="254" t="s">
        <v>110</v>
      </c>
      <c r="N17" s="254"/>
      <c r="O17" s="254" t="s">
        <v>110</v>
      </c>
      <c r="P17" s="254"/>
      <c r="Q17" s="254" t="s">
        <v>110</v>
      </c>
      <c r="R17" s="254"/>
      <c r="S17" s="254" t="s">
        <v>110</v>
      </c>
      <c r="T17" s="254"/>
      <c r="U17" s="254" t="s">
        <v>110</v>
      </c>
      <c r="V17" s="254"/>
      <c r="W17" s="254" t="s">
        <v>110</v>
      </c>
      <c r="X17" s="254"/>
    </row>
    <row r="18" spans="1:24" ht="214.5" customHeight="1" x14ac:dyDescent="0.2">
      <c r="A18" s="253">
        <v>9</v>
      </c>
      <c r="B18" s="259" t="s">
        <v>364</v>
      </c>
      <c r="C18" s="254" t="s">
        <v>110</v>
      </c>
      <c r="D18" s="254"/>
      <c r="E18" s="254" t="s">
        <v>110</v>
      </c>
      <c r="F18" s="254"/>
      <c r="G18" s="254" t="s">
        <v>110</v>
      </c>
      <c r="H18" s="254"/>
      <c r="I18" s="254" t="s">
        <v>215</v>
      </c>
      <c r="J18" s="254" t="s">
        <v>365</v>
      </c>
      <c r="K18" s="254" t="s">
        <v>110</v>
      </c>
      <c r="L18" s="254"/>
      <c r="M18" s="254" t="s">
        <v>110</v>
      </c>
      <c r="N18" s="254"/>
      <c r="O18" s="254" t="s">
        <v>110</v>
      </c>
      <c r="P18" s="254"/>
      <c r="Q18" s="254" t="s">
        <v>110</v>
      </c>
      <c r="R18" s="254"/>
      <c r="S18" s="254" t="s">
        <v>110</v>
      </c>
      <c r="T18" s="254"/>
      <c r="U18" s="254" t="s">
        <v>110</v>
      </c>
      <c r="V18" s="254"/>
      <c r="W18" s="254" t="s">
        <v>110</v>
      </c>
      <c r="X18" s="254"/>
    </row>
    <row r="19" spans="1:24" ht="126" customHeight="1" x14ac:dyDescent="0.2">
      <c r="A19" s="253">
        <v>10</v>
      </c>
      <c r="B19" s="259" t="s">
        <v>366</v>
      </c>
      <c r="C19" s="254" t="s">
        <v>110</v>
      </c>
      <c r="D19" s="254"/>
      <c r="E19" s="254" t="s">
        <v>110</v>
      </c>
      <c r="F19" s="254"/>
      <c r="G19" s="254" t="s">
        <v>110</v>
      </c>
      <c r="H19" s="254"/>
      <c r="I19" s="254" t="s">
        <v>110</v>
      </c>
      <c r="J19" s="254"/>
      <c r="K19" s="254" t="s">
        <v>110</v>
      </c>
      <c r="L19" s="254"/>
      <c r="M19" s="254" t="s">
        <v>110</v>
      </c>
      <c r="N19" s="254"/>
      <c r="O19" s="254" t="s">
        <v>110</v>
      </c>
      <c r="P19" s="254"/>
      <c r="Q19" s="254" t="s">
        <v>110</v>
      </c>
      <c r="R19" s="254"/>
      <c r="S19" s="254" t="s">
        <v>110</v>
      </c>
      <c r="T19" s="254"/>
      <c r="U19" s="254" t="s">
        <v>110</v>
      </c>
      <c r="V19" s="254"/>
      <c r="W19" s="254" t="s">
        <v>110</v>
      </c>
      <c r="X19" s="260"/>
    </row>
    <row r="20" spans="1:24" ht="62.25" customHeight="1" x14ac:dyDescent="0.2">
      <c r="A20" s="258">
        <v>11</v>
      </c>
      <c r="B20" s="259" t="s">
        <v>367</v>
      </c>
      <c r="C20" s="254" t="s">
        <v>110</v>
      </c>
      <c r="D20" s="254"/>
      <c r="E20" s="254" t="s">
        <v>110</v>
      </c>
      <c r="F20" s="254"/>
      <c r="G20" s="254" t="s">
        <v>110</v>
      </c>
      <c r="H20" s="254"/>
      <c r="I20" s="254" t="s">
        <v>110</v>
      </c>
      <c r="J20" s="254"/>
      <c r="K20" s="254" t="s">
        <v>110</v>
      </c>
      <c r="L20" s="254"/>
      <c r="M20" s="254" t="s">
        <v>215</v>
      </c>
      <c r="N20" s="433"/>
      <c r="O20" s="254" t="s">
        <v>110</v>
      </c>
      <c r="P20" s="254"/>
      <c r="Q20" s="254" t="s">
        <v>110</v>
      </c>
      <c r="R20" s="254"/>
      <c r="S20" s="254" t="s">
        <v>435</v>
      </c>
      <c r="T20" s="433"/>
      <c r="U20" s="254" t="s">
        <v>110</v>
      </c>
      <c r="V20" s="254"/>
      <c r="W20" s="254" t="s">
        <v>110</v>
      </c>
      <c r="X20" s="260"/>
    </row>
    <row r="21" spans="1:24" ht="61.5" customHeight="1" x14ac:dyDescent="0.2">
      <c r="A21" s="253">
        <v>12</v>
      </c>
      <c r="B21" s="259" t="s">
        <v>368</v>
      </c>
      <c r="C21" s="254" t="s">
        <v>110</v>
      </c>
      <c r="D21" s="254"/>
      <c r="E21" s="254" t="s">
        <v>110</v>
      </c>
      <c r="F21" s="254"/>
      <c r="G21" s="254" t="s">
        <v>110</v>
      </c>
      <c r="H21" s="254"/>
      <c r="I21" s="254" t="s">
        <v>110</v>
      </c>
      <c r="J21" s="254"/>
      <c r="K21" s="254" t="s">
        <v>110</v>
      </c>
      <c r="L21" s="254"/>
      <c r="M21" s="254" t="s">
        <v>110</v>
      </c>
      <c r="N21" s="254"/>
      <c r="O21" s="254" t="s">
        <v>110</v>
      </c>
      <c r="P21" s="254"/>
      <c r="Q21" s="254"/>
      <c r="R21" s="254"/>
      <c r="S21" s="254" t="s">
        <v>110</v>
      </c>
      <c r="T21" s="254"/>
      <c r="U21" s="254" t="s">
        <v>110</v>
      </c>
      <c r="V21" s="254"/>
      <c r="W21" s="254" t="s">
        <v>110</v>
      </c>
      <c r="X21" s="254"/>
    </row>
    <row r="22" spans="1:24" ht="50.25" customHeight="1" x14ac:dyDescent="0.2">
      <c r="A22" s="253">
        <v>13</v>
      </c>
      <c r="B22" s="259" t="s">
        <v>369</v>
      </c>
      <c r="C22" s="254" t="s">
        <v>110</v>
      </c>
      <c r="D22" s="254"/>
      <c r="E22" s="254" t="s">
        <v>110</v>
      </c>
      <c r="F22" s="254"/>
      <c r="G22" s="254" t="s">
        <v>110</v>
      </c>
      <c r="H22" s="254"/>
      <c r="I22" s="254" t="s">
        <v>110</v>
      </c>
      <c r="J22" s="254"/>
      <c r="K22" s="254" t="s">
        <v>110</v>
      </c>
      <c r="L22" s="254"/>
      <c r="M22" s="254" t="s">
        <v>110</v>
      </c>
      <c r="N22" s="254"/>
      <c r="O22" s="254" t="s">
        <v>110</v>
      </c>
      <c r="P22" s="254"/>
      <c r="Q22" s="254"/>
      <c r="R22" s="254"/>
      <c r="S22" s="254" t="s">
        <v>110</v>
      </c>
      <c r="T22" s="254"/>
      <c r="U22" s="254" t="s">
        <v>110</v>
      </c>
      <c r="V22" s="254"/>
      <c r="W22" s="254" t="s">
        <v>110</v>
      </c>
      <c r="X22" s="254"/>
    </row>
    <row r="23" spans="1:24" ht="50.25" customHeight="1" x14ac:dyDescent="0.2">
      <c r="A23" s="258">
        <v>14</v>
      </c>
      <c r="B23" s="259" t="s">
        <v>370</v>
      </c>
      <c r="C23" s="254" t="s">
        <v>110</v>
      </c>
      <c r="D23" s="254"/>
      <c r="E23" s="254" t="s">
        <v>110</v>
      </c>
      <c r="F23" s="254"/>
      <c r="G23" s="254" t="s">
        <v>110</v>
      </c>
      <c r="H23" s="254"/>
      <c r="I23" s="254" t="s">
        <v>110</v>
      </c>
      <c r="J23" s="254"/>
      <c r="K23" s="254" t="s">
        <v>110</v>
      </c>
      <c r="L23" s="254"/>
      <c r="M23" s="254" t="s">
        <v>110</v>
      </c>
      <c r="N23" s="254"/>
      <c r="O23" s="254" t="s">
        <v>110</v>
      </c>
      <c r="P23" s="254"/>
      <c r="Q23" s="254"/>
      <c r="R23" s="254"/>
      <c r="S23" s="254" t="s">
        <v>110</v>
      </c>
      <c r="T23" s="254"/>
      <c r="U23" s="254" t="s">
        <v>110</v>
      </c>
      <c r="V23" s="254"/>
      <c r="W23" s="254" t="s">
        <v>110</v>
      </c>
      <c r="X23" s="254"/>
    </row>
    <row r="24" spans="1:24" ht="50.25" customHeight="1" thickBot="1" x14ac:dyDescent="0.25">
      <c r="A24" s="253">
        <v>15</v>
      </c>
      <c r="B24" s="262" t="s">
        <v>371</v>
      </c>
      <c r="C24" s="254" t="s">
        <v>110</v>
      </c>
      <c r="D24" s="263"/>
      <c r="E24" s="254" t="s">
        <v>110</v>
      </c>
      <c r="F24" s="263"/>
      <c r="G24" s="254" t="s">
        <v>110</v>
      </c>
      <c r="H24" s="263"/>
      <c r="I24" s="254" t="s">
        <v>110</v>
      </c>
      <c r="J24" s="263"/>
      <c r="K24" s="254" t="s">
        <v>110</v>
      </c>
      <c r="L24" s="263"/>
      <c r="M24" s="254" t="s">
        <v>110</v>
      </c>
      <c r="N24" s="263"/>
      <c r="O24" s="254" t="s">
        <v>110</v>
      </c>
      <c r="P24" s="263"/>
      <c r="Q24" s="263"/>
      <c r="R24" s="263"/>
      <c r="S24" s="254" t="s">
        <v>110</v>
      </c>
      <c r="T24" s="263"/>
      <c r="U24" s="254" t="s">
        <v>110</v>
      </c>
      <c r="V24" s="263"/>
      <c r="W24" s="254" t="s">
        <v>110</v>
      </c>
      <c r="X24" s="263"/>
    </row>
    <row r="25" spans="1:24" s="264" customFormat="1" ht="45" customHeight="1" thickBot="1" x14ac:dyDescent="0.3">
      <c r="A25" s="361" t="s">
        <v>112</v>
      </c>
      <c r="B25" s="362"/>
      <c r="C25" s="363" t="s">
        <v>372</v>
      </c>
      <c r="D25" s="363"/>
      <c r="E25" s="363" t="s">
        <v>372</v>
      </c>
      <c r="F25" s="363"/>
      <c r="G25" s="363" t="s">
        <v>372</v>
      </c>
      <c r="H25" s="363"/>
      <c r="I25" s="358" t="s">
        <v>218</v>
      </c>
      <c r="J25" s="358"/>
      <c r="K25" s="363" t="s">
        <v>372</v>
      </c>
      <c r="L25" s="363"/>
      <c r="M25" s="358" t="s">
        <v>218</v>
      </c>
      <c r="N25" s="358"/>
      <c r="O25" s="363" t="s">
        <v>372</v>
      </c>
      <c r="P25" s="363"/>
      <c r="Q25" s="358" t="s">
        <v>218</v>
      </c>
      <c r="R25" s="358"/>
      <c r="S25" s="367" t="s">
        <v>218</v>
      </c>
      <c r="T25" s="368"/>
      <c r="U25" s="363" t="s">
        <v>372</v>
      </c>
      <c r="V25" s="363"/>
      <c r="W25" s="363" t="s">
        <v>372</v>
      </c>
      <c r="X25" s="363"/>
    </row>
    <row r="26" spans="1:24" ht="16.5" x14ac:dyDescent="0.2">
      <c r="A26" s="265"/>
      <c r="B26" s="266"/>
      <c r="C26" s="266"/>
      <c r="D26" s="266"/>
      <c r="E26" s="266"/>
      <c r="F26" s="266"/>
      <c r="G26" s="267"/>
      <c r="H26" s="267"/>
      <c r="I26" s="267"/>
      <c r="J26" s="267"/>
      <c r="K26" s="267"/>
      <c r="L26" s="267"/>
      <c r="M26" s="267"/>
      <c r="N26" s="267"/>
      <c r="O26" s="267"/>
      <c r="P26" s="267"/>
      <c r="Q26" s="267"/>
      <c r="R26" s="267"/>
      <c r="S26" s="267"/>
      <c r="T26" s="267"/>
      <c r="U26" s="267"/>
      <c r="V26" s="267"/>
      <c r="W26" s="267"/>
      <c r="X26" s="267"/>
    </row>
    <row r="27" spans="1:24" ht="18.75" customHeight="1" x14ac:dyDescent="0.2">
      <c r="A27" s="265"/>
      <c r="B27" s="267"/>
      <c r="C27" s="267"/>
      <c r="D27" s="267"/>
      <c r="E27" s="267"/>
      <c r="F27" s="267"/>
      <c r="G27" s="267"/>
      <c r="H27" s="267"/>
      <c r="I27" s="267"/>
      <c r="J27" s="267"/>
      <c r="K27" s="267"/>
      <c r="L27" s="267"/>
      <c r="M27" s="267"/>
      <c r="N27" s="267"/>
      <c r="O27" s="267"/>
      <c r="P27" s="267"/>
      <c r="Q27" s="267"/>
      <c r="R27" s="267"/>
      <c r="S27" s="267"/>
      <c r="T27" s="267"/>
      <c r="U27" s="267"/>
      <c r="V27" s="267"/>
      <c r="W27" s="268"/>
      <c r="X27" s="267"/>
    </row>
    <row r="28" spans="1:24" ht="12.75" customHeight="1" x14ac:dyDescent="0.2">
      <c r="A28" s="265"/>
      <c r="B28" s="266"/>
      <c r="C28" s="266"/>
      <c r="D28" s="266"/>
      <c r="E28" s="266"/>
      <c r="F28" s="266"/>
      <c r="G28" s="266"/>
      <c r="H28" s="266"/>
      <c r="I28" s="266"/>
      <c r="J28" s="266"/>
      <c r="K28" s="266"/>
      <c r="L28" s="266"/>
      <c r="M28" s="266"/>
      <c r="N28" s="266"/>
      <c r="O28" s="266"/>
      <c r="P28" s="266"/>
      <c r="Q28" s="266"/>
      <c r="R28" s="266"/>
      <c r="S28" s="266"/>
      <c r="T28" s="266"/>
      <c r="U28" s="266"/>
      <c r="V28" s="266"/>
      <c r="W28" s="266"/>
      <c r="X28" s="267"/>
    </row>
    <row r="29" spans="1:24" ht="17.25" customHeight="1" x14ac:dyDescent="0.2">
      <c r="A29" s="265"/>
      <c r="B29" s="269"/>
      <c r="C29" s="269"/>
      <c r="D29" s="269"/>
      <c r="E29" s="269"/>
      <c r="F29" s="269"/>
      <c r="G29" s="269"/>
      <c r="H29" s="269"/>
      <c r="I29" s="269"/>
      <c r="J29" s="269"/>
      <c r="K29" s="269"/>
      <c r="L29" s="269"/>
      <c r="M29" s="269"/>
      <c r="N29" s="269"/>
      <c r="O29" s="269"/>
      <c r="P29" s="269"/>
      <c r="Q29" s="269"/>
      <c r="R29" s="269"/>
      <c r="S29" s="269"/>
      <c r="T29" s="269"/>
      <c r="U29" s="269"/>
      <c r="V29" s="269"/>
      <c r="W29" s="269"/>
      <c r="X29" s="267"/>
    </row>
    <row r="30" spans="1:24" ht="38.25" customHeight="1" x14ac:dyDescent="0.35">
      <c r="A30" s="265"/>
      <c r="B30" s="270" t="s">
        <v>115</v>
      </c>
      <c r="E30" s="270"/>
      <c r="F30" s="270"/>
      <c r="G30" s="270"/>
      <c r="H30" s="270"/>
      <c r="I30" s="270"/>
      <c r="J30" s="270"/>
      <c r="K30" s="271"/>
      <c r="L30" s="271"/>
      <c r="M30" s="271"/>
      <c r="N30" s="271"/>
      <c r="O30" s="271"/>
      <c r="P30" s="271"/>
      <c r="Q30" s="271"/>
      <c r="R30" s="271"/>
      <c r="S30" s="271"/>
      <c r="T30" s="270" t="s">
        <v>373</v>
      </c>
      <c r="U30" s="270"/>
      <c r="V30" s="271"/>
      <c r="W30" s="267"/>
      <c r="X30" s="267"/>
    </row>
    <row r="31" spans="1:24" ht="33.75" customHeight="1" x14ac:dyDescent="0.35">
      <c r="A31" s="265"/>
      <c r="B31" s="270" t="s">
        <v>116</v>
      </c>
      <c r="E31" s="270"/>
      <c r="F31" s="270"/>
      <c r="G31" s="270"/>
      <c r="H31" s="270"/>
      <c r="I31" s="270"/>
      <c r="J31" s="270"/>
      <c r="K31" s="271"/>
      <c r="L31" s="271"/>
      <c r="M31" s="271"/>
      <c r="N31" s="271"/>
      <c r="O31" s="271"/>
      <c r="P31" s="271"/>
      <c r="Q31" s="271"/>
      <c r="R31" s="271"/>
      <c r="S31" s="271"/>
      <c r="T31" s="270" t="s">
        <v>374</v>
      </c>
      <c r="U31" s="270"/>
      <c r="V31" s="271"/>
      <c r="W31" s="267"/>
      <c r="X31" s="267"/>
    </row>
    <row r="32" spans="1:24" ht="29.25" customHeight="1" x14ac:dyDescent="0.35">
      <c r="A32" s="265"/>
      <c r="B32" s="270" t="s">
        <v>117</v>
      </c>
      <c r="E32" s="270"/>
      <c r="F32" s="270"/>
      <c r="G32" s="270"/>
      <c r="H32" s="270"/>
      <c r="I32" s="270"/>
      <c r="J32" s="270"/>
      <c r="K32" s="271"/>
      <c r="L32" s="271"/>
      <c r="M32" s="271"/>
      <c r="N32" s="271"/>
      <c r="O32" s="271"/>
      <c r="P32" s="271"/>
      <c r="Q32" s="271"/>
      <c r="R32" s="271"/>
      <c r="S32" s="271"/>
      <c r="T32" s="270" t="s">
        <v>375</v>
      </c>
      <c r="U32" s="270"/>
      <c r="V32" s="271"/>
      <c r="W32" s="267"/>
      <c r="X32" s="271"/>
    </row>
    <row r="33" spans="1:24" ht="14.25" customHeight="1" x14ac:dyDescent="0.35">
      <c r="A33" s="265"/>
      <c r="B33" s="272"/>
      <c r="C33" s="272"/>
      <c r="D33" s="272"/>
      <c r="E33" s="272"/>
      <c r="F33" s="272"/>
      <c r="G33" s="272"/>
      <c r="H33" s="272"/>
      <c r="I33" s="272"/>
      <c r="J33" s="272"/>
      <c r="K33" s="273"/>
      <c r="L33" s="273"/>
      <c r="M33" s="273"/>
      <c r="N33" s="273"/>
      <c r="O33" s="273"/>
      <c r="P33" s="273"/>
      <c r="Q33" s="273"/>
      <c r="R33" s="273"/>
      <c r="S33" s="273"/>
      <c r="T33" s="273"/>
      <c r="U33" s="273"/>
      <c r="V33" s="273"/>
      <c r="W33" s="273"/>
      <c r="X33" s="271"/>
    </row>
    <row r="34" spans="1:24" ht="14.25" customHeight="1" x14ac:dyDescent="0.35">
      <c r="B34" s="272"/>
      <c r="C34" s="272"/>
      <c r="D34" s="272"/>
      <c r="E34" s="272"/>
      <c r="F34" s="272"/>
      <c r="G34" s="272"/>
      <c r="H34" s="272"/>
      <c r="I34" s="272"/>
      <c r="J34" s="272"/>
      <c r="K34" s="275"/>
      <c r="L34" s="275"/>
      <c r="M34" s="275"/>
      <c r="N34" s="275"/>
      <c r="O34" s="275"/>
      <c r="P34" s="275"/>
      <c r="Q34" s="275"/>
      <c r="R34" s="275"/>
      <c r="S34" s="275"/>
      <c r="T34" s="275"/>
      <c r="U34" s="275"/>
      <c r="V34" s="275"/>
      <c r="W34" s="275"/>
      <c r="X34" s="276"/>
    </row>
    <row r="35" spans="1:24" ht="14.25" customHeight="1" x14ac:dyDescent="0.2">
      <c r="B35" s="277"/>
      <c r="C35" s="277"/>
      <c r="D35" s="277"/>
      <c r="E35" s="277"/>
      <c r="F35" s="277"/>
      <c r="G35" s="277"/>
      <c r="H35" s="277"/>
      <c r="I35" s="277"/>
      <c r="J35" s="277"/>
      <c r="K35" s="277"/>
      <c r="L35" s="277"/>
      <c r="M35" s="277"/>
      <c r="N35" s="277"/>
      <c r="O35" s="277"/>
      <c r="P35" s="277"/>
      <c r="Q35" s="277"/>
      <c r="R35" s="277"/>
      <c r="S35" s="277"/>
      <c r="T35" s="277"/>
      <c r="U35" s="277"/>
      <c r="V35" s="277"/>
      <c r="W35" s="277"/>
      <c r="X35" s="277"/>
    </row>
    <row r="36" spans="1:24" ht="14.25" customHeight="1" x14ac:dyDescent="0.25">
      <c r="B36" s="275"/>
      <c r="C36" s="275"/>
      <c r="D36" s="275"/>
      <c r="E36" s="275"/>
      <c r="F36" s="275"/>
      <c r="G36" s="275"/>
      <c r="H36" s="275"/>
      <c r="I36" s="275"/>
      <c r="J36" s="275"/>
      <c r="K36" s="275"/>
      <c r="L36" s="275"/>
      <c r="M36" s="275"/>
      <c r="N36" s="275"/>
      <c r="O36" s="275"/>
      <c r="P36" s="275"/>
      <c r="Q36" s="275"/>
      <c r="R36" s="275"/>
      <c r="S36" s="275"/>
      <c r="T36" s="275"/>
      <c r="U36" s="275"/>
      <c r="V36" s="275"/>
      <c r="W36" s="275"/>
      <c r="X36" s="276"/>
    </row>
    <row r="37" spans="1:24" ht="14.25" customHeight="1" x14ac:dyDescent="0.25">
      <c r="B37" s="275"/>
      <c r="C37" s="275"/>
      <c r="D37" s="275"/>
      <c r="E37" s="275"/>
      <c r="F37" s="275"/>
      <c r="G37" s="275"/>
      <c r="H37" s="275"/>
      <c r="I37" s="275"/>
      <c r="J37" s="275"/>
      <c r="K37" s="275"/>
      <c r="L37" s="275"/>
      <c r="M37" s="275"/>
      <c r="N37" s="275"/>
      <c r="O37" s="275"/>
      <c r="P37" s="275"/>
      <c r="Q37" s="275"/>
      <c r="R37" s="275"/>
      <c r="S37" s="275"/>
      <c r="T37" s="275"/>
      <c r="U37" s="275"/>
      <c r="V37" s="275"/>
      <c r="W37" s="275"/>
      <c r="X37" s="276"/>
    </row>
    <row r="38" spans="1:24" ht="14.25" customHeight="1" x14ac:dyDescent="0.25">
      <c r="B38" s="275"/>
      <c r="C38" s="275"/>
      <c r="D38" s="275"/>
      <c r="E38" s="275"/>
      <c r="F38" s="275"/>
      <c r="G38" s="275"/>
      <c r="H38" s="275"/>
      <c r="I38" s="275"/>
      <c r="J38" s="275"/>
      <c r="K38" s="275"/>
      <c r="L38" s="275"/>
      <c r="M38" s="275"/>
      <c r="N38" s="275"/>
      <c r="O38" s="275"/>
      <c r="P38" s="275"/>
      <c r="Q38" s="275"/>
      <c r="R38" s="275"/>
      <c r="S38" s="275"/>
      <c r="T38" s="275"/>
      <c r="U38" s="275"/>
      <c r="V38" s="275"/>
      <c r="W38" s="276"/>
      <c r="X38" s="276"/>
    </row>
    <row r="44" spans="1:24" s="278" customFormat="1" x14ac:dyDescent="0.25">
      <c r="A44" s="274"/>
      <c r="W44" s="279"/>
      <c r="X44" s="279"/>
    </row>
    <row r="45" spans="1:24" s="278" customFormat="1" x14ac:dyDescent="0.25">
      <c r="A45" s="274"/>
      <c r="W45" s="279"/>
      <c r="X45" s="279"/>
    </row>
    <row r="46" spans="1:24" s="278" customFormat="1" x14ac:dyDescent="0.25">
      <c r="A46" s="274"/>
      <c r="W46" s="279"/>
      <c r="X46" s="279"/>
    </row>
    <row r="47" spans="1:24" s="278" customFormat="1" x14ac:dyDescent="0.25">
      <c r="A47" s="274"/>
      <c r="W47" s="279"/>
      <c r="X47" s="279"/>
    </row>
    <row r="48" spans="1:24" s="278" customFormat="1" x14ac:dyDescent="0.25">
      <c r="A48" s="274"/>
      <c r="W48" s="279"/>
      <c r="X48" s="279"/>
    </row>
  </sheetData>
  <mergeCells count="42">
    <mergeCell ref="M25:N25"/>
    <mergeCell ref="O25:P25"/>
    <mergeCell ref="Q25:R25"/>
    <mergeCell ref="S25:T25"/>
    <mergeCell ref="U25:V25"/>
    <mergeCell ref="W25:X25"/>
    <mergeCell ref="S7:T7"/>
    <mergeCell ref="U7:V7"/>
    <mergeCell ref="W7:X7"/>
    <mergeCell ref="B9:X9"/>
    <mergeCell ref="A25:B25"/>
    <mergeCell ref="C25:D25"/>
    <mergeCell ref="E25:F25"/>
    <mergeCell ref="G25:H25"/>
    <mergeCell ref="I25:J25"/>
    <mergeCell ref="K25:L25"/>
    <mergeCell ref="A6:A8"/>
    <mergeCell ref="B6:B7"/>
    <mergeCell ref="C6:D6"/>
    <mergeCell ref="E6:F6"/>
    <mergeCell ref="G6:H6"/>
    <mergeCell ref="U6:V6"/>
    <mergeCell ref="W6:X6"/>
    <mergeCell ref="C7:D7"/>
    <mergeCell ref="E7:F7"/>
    <mergeCell ref="G7:H7"/>
    <mergeCell ref="I7:J7"/>
    <mergeCell ref="K7:L7"/>
    <mergeCell ref="M7:N7"/>
    <mergeCell ref="O7:P7"/>
    <mergeCell ref="Q7:R7"/>
    <mergeCell ref="I6:J6"/>
    <mergeCell ref="K6:L6"/>
    <mergeCell ref="M6:N6"/>
    <mergeCell ref="O6:P6"/>
    <mergeCell ref="Q6:R6"/>
    <mergeCell ref="S6:T6"/>
    <mergeCell ref="B1:X1"/>
    <mergeCell ref="B2:X2"/>
    <mergeCell ref="B3:X3"/>
    <mergeCell ref="B4:X4"/>
    <mergeCell ref="B5:X5"/>
  </mergeCells>
  <conditionalFormatting sqref="X21:X23 W15:X20 X13:X14 W10:X12">
    <cfRule type="cellIs" dxfId="444" priority="36" operator="equal">
      <formula>"NO"</formula>
    </cfRule>
  </conditionalFormatting>
  <conditionalFormatting sqref="C25:D25">
    <cfRule type="cellIs" dxfId="443" priority="33" operator="equal">
      <formula>"NO HABIL"</formula>
    </cfRule>
  </conditionalFormatting>
  <conditionalFormatting sqref="C10:D23 C24">
    <cfRule type="cellIs" dxfId="442" priority="34" operator="equal">
      <formula>"NO"</formula>
    </cfRule>
  </conditionalFormatting>
  <conditionalFormatting sqref="E10:F12 F21:F23 E21:E24 E14:F20 F13">
    <cfRule type="cellIs" dxfId="440" priority="32" operator="equal">
      <formula>"NO"</formula>
    </cfRule>
  </conditionalFormatting>
  <conditionalFormatting sqref="G10:H12 H21:H23 G14:H20 H13">
    <cfRule type="cellIs" dxfId="439" priority="31" operator="equal">
      <formula>"NO"</formula>
    </cfRule>
  </conditionalFormatting>
  <conditionalFormatting sqref="I10:J12 I14:J19 J13 J20:J23">
    <cfRule type="cellIs" dxfId="438" priority="30" operator="equal">
      <formula>"NO"</formula>
    </cfRule>
  </conditionalFormatting>
  <conditionalFormatting sqref="K10:V11 K15:V19 L13 N13 K14:N14 P13:V14 L20:V20 L21:R23 K12:T12 V12 T21:V23">
    <cfRule type="cellIs" dxfId="436" priority="28" operator="equal">
      <formula>"NO"</formula>
    </cfRule>
  </conditionalFormatting>
  <conditionalFormatting sqref="M25:N25 Q25:S25">
    <cfRule type="cellIs" dxfId="435" priority="27" operator="equal">
      <formula>"NO HABIL"</formula>
    </cfRule>
  </conditionalFormatting>
  <conditionalFormatting sqref="G21:G24">
    <cfRule type="cellIs" dxfId="434" priority="26" operator="equal">
      <formula>"NO"</formula>
    </cfRule>
  </conditionalFormatting>
  <conditionalFormatting sqref="E13">
    <cfRule type="cellIs" dxfId="433" priority="25" operator="equal">
      <formula>"NO"</formula>
    </cfRule>
  </conditionalFormatting>
  <conditionalFormatting sqref="G13">
    <cfRule type="cellIs" dxfId="432" priority="24" operator="equal">
      <formula>"NO"</formula>
    </cfRule>
  </conditionalFormatting>
  <conditionalFormatting sqref="I13">
    <cfRule type="cellIs" dxfId="431" priority="23" operator="equal">
      <formula>"NO"</formula>
    </cfRule>
  </conditionalFormatting>
  <conditionalFormatting sqref="K13">
    <cfRule type="cellIs" dxfId="430" priority="22" operator="equal">
      <formula>"NO"</formula>
    </cfRule>
  </conditionalFormatting>
  <conditionalFormatting sqref="M13">
    <cfRule type="cellIs" dxfId="429" priority="21" operator="equal">
      <formula>"NO"</formula>
    </cfRule>
  </conditionalFormatting>
  <conditionalFormatting sqref="I20:I24">
    <cfRule type="cellIs" dxfId="428" priority="20" operator="equal">
      <formula>"NO"</formula>
    </cfRule>
  </conditionalFormatting>
  <conditionalFormatting sqref="K20:K24">
    <cfRule type="cellIs" dxfId="427" priority="19" operator="equal">
      <formula>"NO"</formula>
    </cfRule>
  </conditionalFormatting>
  <conditionalFormatting sqref="M24">
    <cfRule type="cellIs" dxfId="426" priority="18" operator="equal">
      <formula>"NO"</formula>
    </cfRule>
  </conditionalFormatting>
  <conditionalFormatting sqref="O13">
    <cfRule type="cellIs" dxfId="425" priority="17" operator="equal">
      <formula>"NO"</formula>
    </cfRule>
  </conditionalFormatting>
  <conditionalFormatting sqref="O14">
    <cfRule type="cellIs" dxfId="424" priority="16" operator="equal">
      <formula>"NO"</formula>
    </cfRule>
  </conditionalFormatting>
  <conditionalFormatting sqref="O24">
    <cfRule type="cellIs" dxfId="423" priority="15" operator="equal">
      <formula>"NO"</formula>
    </cfRule>
  </conditionalFormatting>
  <conditionalFormatting sqref="S21:S24">
    <cfRule type="cellIs" dxfId="422" priority="14" operator="equal">
      <formula>"NO"</formula>
    </cfRule>
  </conditionalFormatting>
  <conditionalFormatting sqref="W14">
    <cfRule type="cellIs" dxfId="421" priority="13" operator="equal">
      <formula>"NO"</formula>
    </cfRule>
  </conditionalFormatting>
  <conditionalFormatting sqref="U12">
    <cfRule type="cellIs" dxfId="420" priority="12" operator="equal">
      <formula>"NO"</formula>
    </cfRule>
  </conditionalFormatting>
  <conditionalFormatting sqref="W13">
    <cfRule type="cellIs" dxfId="419" priority="11" operator="equal">
      <formula>"NO"</formula>
    </cfRule>
  </conditionalFormatting>
  <conditionalFormatting sqref="E25:F25">
    <cfRule type="cellIs" dxfId="418" priority="10" operator="equal">
      <formula>"NO HABIL"</formula>
    </cfRule>
  </conditionalFormatting>
  <conditionalFormatting sqref="G25:H25">
    <cfRule type="cellIs" dxfId="417" priority="9" operator="equal">
      <formula>"NO HABIL"</formula>
    </cfRule>
  </conditionalFormatting>
  <conditionalFormatting sqref="K25:L25">
    <cfRule type="cellIs" dxfId="416" priority="8" operator="equal">
      <formula>"NO HABIL"</formula>
    </cfRule>
  </conditionalFormatting>
  <conditionalFormatting sqref="O25:P25">
    <cfRule type="cellIs" dxfId="415" priority="7" operator="equal">
      <formula>"NO HABIL"</formula>
    </cfRule>
  </conditionalFormatting>
  <conditionalFormatting sqref="W21:W24">
    <cfRule type="cellIs" dxfId="414" priority="6" operator="equal">
      <formula>"NO"</formula>
    </cfRule>
  </conditionalFormatting>
  <conditionalFormatting sqref="U24">
    <cfRule type="cellIs" dxfId="413" priority="5" operator="equal">
      <formula>"NO"</formula>
    </cfRule>
  </conditionalFormatting>
  <conditionalFormatting sqref="U25:V25">
    <cfRule type="cellIs" dxfId="412" priority="4" operator="equal">
      <formula>"NO HABIL"</formula>
    </cfRule>
  </conditionalFormatting>
  <conditionalFormatting sqref="I25:J25">
    <cfRule type="cellIs" dxfId="411" priority="3" operator="equal">
      <formula>"NO HABIL"</formula>
    </cfRule>
  </conditionalFormatting>
  <conditionalFormatting sqref="W25:X25">
    <cfRule type="cellIs" dxfId="410" priority="1" operator="equal">
      <formula>"NO HABIL"</formula>
    </cfRule>
  </conditionalFormatting>
  <printOptions horizontalCentered="1" verticalCentered="1"/>
  <pageMargins left="0.59055118110236227" right="0.59055118110236227" top="0.59055118110236227" bottom="0.59055118110236227" header="0.31496062992125984" footer="0.31496062992125984"/>
  <pageSetup paperSize="529" scale="10" fitToHeight="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X26"/>
  <sheetViews>
    <sheetView workbookViewId="0">
      <selection activeCell="D24" sqref="D24"/>
    </sheetView>
  </sheetViews>
  <sheetFormatPr baseColWidth="10" defaultRowHeight="12.75" x14ac:dyDescent="0.2"/>
  <cols>
    <col min="1" max="1" width="11.42578125" style="174"/>
    <col min="2" max="2" width="32.85546875" style="174" customWidth="1"/>
    <col min="3" max="3" width="15.85546875" style="174" customWidth="1"/>
    <col min="4" max="4" width="20.85546875" style="174" customWidth="1"/>
    <col min="5" max="5" width="13.5703125" style="174" customWidth="1"/>
    <col min="6" max="6" width="20.85546875" style="174" customWidth="1"/>
    <col min="7" max="7" width="13.5703125" style="174" customWidth="1"/>
    <col min="8" max="8" width="20.85546875" style="174" customWidth="1"/>
    <col min="9" max="9" width="13.5703125" style="174" customWidth="1"/>
    <col min="10" max="10" width="20.85546875" style="174" customWidth="1"/>
    <col min="11" max="11" width="13.5703125" style="174" customWidth="1"/>
    <col min="12" max="12" width="20.85546875" style="174" customWidth="1"/>
    <col min="13" max="13" width="13.5703125" style="174" customWidth="1"/>
    <col min="14" max="14" width="20.85546875" style="174" customWidth="1"/>
    <col min="15" max="15" width="13.5703125" style="174" customWidth="1"/>
    <col min="16" max="16" width="20.85546875" style="174" customWidth="1"/>
    <col min="17" max="17" width="13.5703125" style="174" customWidth="1"/>
    <col min="18" max="18" width="20.85546875" style="174" customWidth="1"/>
    <col min="19" max="19" width="13.5703125" style="174" customWidth="1"/>
    <col min="20" max="20" width="20.85546875" style="174" customWidth="1"/>
    <col min="21" max="21" width="13.5703125" style="174" customWidth="1"/>
    <col min="22" max="22" width="20.85546875" style="174" customWidth="1"/>
    <col min="23" max="23" width="13.5703125" style="174" customWidth="1"/>
    <col min="24" max="24" width="20.85546875" style="174" customWidth="1"/>
    <col min="25" max="16384" width="11.42578125" style="174"/>
  </cols>
  <sheetData>
    <row r="1" spans="1:24" ht="15.75" x14ac:dyDescent="0.2">
      <c r="A1" s="320" t="s">
        <v>122</v>
      </c>
      <c r="B1" s="84"/>
      <c r="C1" s="84"/>
      <c r="D1" s="84"/>
      <c r="E1" s="84"/>
      <c r="F1" s="84"/>
      <c r="G1" s="84"/>
      <c r="H1" s="84"/>
      <c r="I1" s="84"/>
      <c r="J1" s="84"/>
      <c r="K1" s="84"/>
      <c r="L1" s="84"/>
      <c r="M1" s="84"/>
      <c r="N1" s="84"/>
      <c r="O1" s="84"/>
      <c r="P1" s="84"/>
      <c r="Q1" s="84"/>
      <c r="R1" s="84"/>
      <c r="S1" s="84"/>
      <c r="T1" s="84"/>
      <c r="U1" s="84"/>
      <c r="V1" s="84"/>
      <c r="W1" s="84"/>
      <c r="X1" s="84"/>
    </row>
    <row r="2" spans="1:24" ht="15.75" x14ac:dyDescent="0.2">
      <c r="A2" s="320" t="s">
        <v>418</v>
      </c>
      <c r="B2" s="84"/>
      <c r="C2" s="84"/>
      <c r="D2" s="84"/>
      <c r="E2" s="84"/>
      <c r="F2" s="84"/>
      <c r="G2" s="84"/>
      <c r="H2" s="84"/>
      <c r="I2" s="84"/>
      <c r="J2" s="84"/>
      <c r="K2" s="84"/>
      <c r="L2" s="84"/>
      <c r="M2" s="84"/>
      <c r="N2" s="84"/>
      <c r="O2" s="84"/>
      <c r="P2" s="84"/>
      <c r="Q2" s="84"/>
      <c r="R2" s="84"/>
      <c r="S2" s="84"/>
      <c r="T2" s="84"/>
      <c r="U2" s="84"/>
      <c r="V2" s="84"/>
      <c r="W2" s="84"/>
      <c r="X2" s="84"/>
    </row>
    <row r="3" spans="1:24" x14ac:dyDescent="0.2">
      <c r="A3" s="86"/>
      <c r="B3" s="86"/>
    </row>
    <row r="4" spans="1:24" ht="15.75" x14ac:dyDescent="0.2">
      <c r="A4" s="320" t="s">
        <v>163</v>
      </c>
      <c r="B4" s="84"/>
      <c r="C4" s="84"/>
      <c r="D4" s="86"/>
      <c r="E4" s="84"/>
      <c r="F4" s="84"/>
      <c r="G4" s="84"/>
      <c r="H4" s="84"/>
      <c r="I4" s="84"/>
      <c r="J4" s="84"/>
      <c r="K4" s="84"/>
      <c r="L4" s="84"/>
      <c r="M4" s="84"/>
      <c r="N4" s="84"/>
      <c r="O4" s="84"/>
      <c r="P4" s="84"/>
      <c r="Q4" s="84"/>
      <c r="R4" s="84"/>
      <c r="S4" s="84"/>
      <c r="T4" s="84"/>
      <c r="U4" s="84"/>
      <c r="V4" s="84"/>
      <c r="W4" s="84"/>
      <c r="X4" s="84"/>
    </row>
    <row r="5" spans="1:24" ht="15.75" x14ac:dyDescent="0.2">
      <c r="A5" s="320" t="s">
        <v>419</v>
      </c>
      <c r="B5" s="84"/>
      <c r="C5" s="84"/>
      <c r="D5" s="84" t="s">
        <v>420</v>
      </c>
      <c r="E5" s="84"/>
      <c r="F5" s="84"/>
      <c r="G5" s="84"/>
      <c r="H5" s="84"/>
      <c r="I5" s="84"/>
      <c r="J5" s="84"/>
      <c r="K5" s="84"/>
      <c r="L5" s="84"/>
      <c r="M5" s="84"/>
      <c r="N5" s="84"/>
      <c r="O5" s="84"/>
      <c r="P5" s="84"/>
      <c r="Q5" s="84"/>
      <c r="R5" s="84"/>
      <c r="S5" s="84"/>
      <c r="T5" s="84"/>
      <c r="U5" s="84"/>
      <c r="V5" s="84"/>
      <c r="W5" s="84"/>
      <c r="X5" s="84"/>
    </row>
    <row r="6" spans="1:24" x14ac:dyDescent="0.2">
      <c r="A6" s="86"/>
      <c r="B6" s="86"/>
      <c r="C6" s="86"/>
      <c r="D6" s="86"/>
      <c r="E6" s="86"/>
      <c r="F6" s="86"/>
      <c r="G6" s="86"/>
      <c r="H6" s="86"/>
      <c r="I6" s="86"/>
      <c r="J6" s="86"/>
      <c r="K6" s="86"/>
      <c r="L6" s="86"/>
      <c r="M6" s="86"/>
      <c r="N6" s="86"/>
      <c r="O6" s="86"/>
      <c r="P6" s="86"/>
      <c r="Q6" s="86"/>
      <c r="R6" s="86"/>
      <c r="S6" s="86"/>
      <c r="T6" s="86"/>
      <c r="U6" s="86"/>
      <c r="V6" s="86"/>
      <c r="W6" s="86"/>
      <c r="X6" s="86"/>
    </row>
    <row r="7" spans="1:24" ht="29.25" customHeight="1" x14ac:dyDescent="0.2">
      <c r="A7" s="370" t="s">
        <v>342</v>
      </c>
      <c r="B7" s="370"/>
      <c r="C7" s="370"/>
      <c r="D7" s="370"/>
      <c r="E7" s="370"/>
      <c r="F7" s="370"/>
    </row>
    <row r="8" spans="1:24" x14ac:dyDescent="0.2">
      <c r="A8" s="321"/>
      <c r="B8" s="322"/>
      <c r="C8" s="322"/>
      <c r="D8" s="322"/>
      <c r="E8" s="322"/>
      <c r="F8" s="322"/>
      <c r="G8" s="322"/>
      <c r="H8" s="322"/>
      <c r="I8" s="322"/>
      <c r="J8" s="322"/>
      <c r="K8" s="322"/>
      <c r="L8" s="322"/>
      <c r="M8" s="322"/>
      <c r="N8" s="322"/>
      <c r="O8" s="322"/>
      <c r="P8" s="322"/>
      <c r="Q8" s="322"/>
      <c r="R8" s="322"/>
      <c r="S8" s="322"/>
      <c r="T8" s="322"/>
      <c r="U8" s="322"/>
      <c r="V8" s="322"/>
      <c r="W8" s="322"/>
      <c r="X8" s="322"/>
    </row>
    <row r="9" spans="1:24" ht="15.75" x14ac:dyDescent="0.2">
      <c r="A9" s="323"/>
      <c r="B9" s="324"/>
      <c r="C9" s="369">
        <v>1</v>
      </c>
      <c r="D9" s="369"/>
      <c r="E9" s="369">
        <v>2</v>
      </c>
      <c r="F9" s="369"/>
      <c r="G9" s="369">
        <v>3</v>
      </c>
      <c r="H9" s="369"/>
      <c r="I9" s="369">
        <v>4</v>
      </c>
      <c r="J9" s="369"/>
      <c r="K9" s="369">
        <v>5</v>
      </c>
      <c r="L9" s="369"/>
      <c r="M9" s="369">
        <v>6</v>
      </c>
      <c r="N9" s="369"/>
      <c r="O9" s="369">
        <v>7</v>
      </c>
      <c r="P9" s="369"/>
      <c r="Q9" s="369">
        <v>8</v>
      </c>
      <c r="R9" s="369"/>
      <c r="S9" s="369">
        <v>9</v>
      </c>
      <c r="T9" s="369"/>
      <c r="U9" s="369">
        <v>10</v>
      </c>
      <c r="V9" s="369"/>
      <c r="W9" s="369">
        <v>11</v>
      </c>
      <c r="X9" s="369"/>
    </row>
    <row r="10" spans="1:24" ht="35.25" customHeight="1" x14ac:dyDescent="0.2">
      <c r="A10" s="371" t="s">
        <v>0</v>
      </c>
      <c r="B10" s="373" t="s">
        <v>106</v>
      </c>
      <c r="C10" s="375" t="s">
        <v>421</v>
      </c>
      <c r="D10" s="375"/>
      <c r="E10" s="375" t="s">
        <v>422</v>
      </c>
      <c r="F10" s="375"/>
      <c r="G10" s="375" t="s">
        <v>423</v>
      </c>
      <c r="H10" s="375"/>
      <c r="I10" s="375" t="s">
        <v>245</v>
      </c>
      <c r="J10" s="375"/>
      <c r="K10" s="375" t="s">
        <v>250</v>
      </c>
      <c r="L10" s="375"/>
      <c r="M10" s="375" t="s">
        <v>267</v>
      </c>
      <c r="N10" s="375"/>
      <c r="O10" s="375" t="s">
        <v>424</v>
      </c>
      <c r="P10" s="375"/>
      <c r="Q10" s="375" t="s">
        <v>425</v>
      </c>
      <c r="R10" s="375"/>
      <c r="S10" s="375" t="s">
        <v>300</v>
      </c>
      <c r="T10" s="375"/>
      <c r="U10" s="375" t="s">
        <v>313</v>
      </c>
      <c r="V10" s="375"/>
      <c r="W10" s="384" t="s">
        <v>426</v>
      </c>
      <c r="X10" s="384"/>
    </row>
    <row r="11" spans="1:24" ht="35.25" customHeight="1" x14ac:dyDescent="0.2">
      <c r="A11" s="372"/>
      <c r="B11" s="374"/>
      <c r="C11" s="325" t="s">
        <v>107</v>
      </c>
      <c r="D11" s="326" t="s">
        <v>108</v>
      </c>
      <c r="E11" s="325" t="s">
        <v>107</v>
      </c>
      <c r="F11" s="326" t="s">
        <v>108</v>
      </c>
      <c r="G11" s="325" t="s">
        <v>107</v>
      </c>
      <c r="H11" s="326" t="s">
        <v>108</v>
      </c>
      <c r="I11" s="325" t="s">
        <v>107</v>
      </c>
      <c r="J11" s="326" t="s">
        <v>108</v>
      </c>
      <c r="K11" s="325" t="s">
        <v>107</v>
      </c>
      <c r="L11" s="326" t="s">
        <v>108</v>
      </c>
      <c r="M11" s="325" t="s">
        <v>107</v>
      </c>
      <c r="N11" s="326" t="s">
        <v>108</v>
      </c>
      <c r="O11" s="325" t="s">
        <v>107</v>
      </c>
      <c r="P11" s="326" t="s">
        <v>108</v>
      </c>
      <c r="Q11" s="325" t="s">
        <v>107</v>
      </c>
      <c r="R11" s="326" t="s">
        <v>108</v>
      </c>
      <c r="S11" s="325" t="s">
        <v>107</v>
      </c>
      <c r="T11" s="326" t="s">
        <v>108</v>
      </c>
      <c r="U11" s="325" t="s">
        <v>107</v>
      </c>
      <c r="V11" s="326" t="s">
        <v>108</v>
      </c>
      <c r="W11" s="325" t="s">
        <v>107</v>
      </c>
      <c r="X11" s="326" t="s">
        <v>108</v>
      </c>
    </row>
    <row r="12" spans="1:24" ht="17.25" customHeight="1" x14ac:dyDescent="0.2">
      <c r="A12" s="247"/>
      <c r="B12" s="380" t="s">
        <v>427</v>
      </c>
      <c r="C12" s="381"/>
      <c r="D12" s="381"/>
      <c r="E12" s="90"/>
      <c r="G12" s="90"/>
      <c r="I12" s="90"/>
      <c r="K12" s="90"/>
      <c r="M12" s="90"/>
      <c r="O12" s="90"/>
      <c r="Q12" s="90"/>
      <c r="S12" s="90"/>
      <c r="U12" s="90"/>
      <c r="W12" s="90"/>
    </row>
    <row r="13" spans="1:24" ht="18.75" customHeight="1" x14ac:dyDescent="0.2">
      <c r="A13" s="327"/>
      <c r="B13" s="324" t="s">
        <v>428</v>
      </c>
      <c r="C13" s="326" t="s">
        <v>110</v>
      </c>
      <c r="D13" s="328" t="s">
        <v>390</v>
      </c>
      <c r="E13" s="326" t="s">
        <v>110</v>
      </c>
      <c r="F13" s="328" t="s">
        <v>390</v>
      </c>
      <c r="G13" s="326" t="s">
        <v>110</v>
      </c>
      <c r="H13" s="328" t="s">
        <v>390</v>
      </c>
      <c r="I13" s="326" t="s">
        <v>110</v>
      </c>
      <c r="J13" s="328" t="s">
        <v>390</v>
      </c>
      <c r="K13" s="326" t="s">
        <v>110</v>
      </c>
      <c r="L13" s="328" t="s">
        <v>390</v>
      </c>
      <c r="M13" s="326" t="s">
        <v>110</v>
      </c>
      <c r="N13" s="328" t="s">
        <v>390</v>
      </c>
      <c r="O13" s="326" t="s">
        <v>110</v>
      </c>
      <c r="P13" s="328" t="s">
        <v>390</v>
      </c>
      <c r="Q13" s="326" t="s">
        <v>110</v>
      </c>
      <c r="R13" s="328" t="s">
        <v>390</v>
      </c>
      <c r="S13" s="326" t="s">
        <v>110</v>
      </c>
      <c r="T13" s="328" t="s">
        <v>390</v>
      </c>
      <c r="U13" s="326" t="s">
        <v>110</v>
      </c>
      <c r="V13" s="328" t="s">
        <v>390</v>
      </c>
      <c r="W13" s="326" t="s">
        <v>110</v>
      </c>
      <c r="X13" s="328" t="s">
        <v>390</v>
      </c>
    </row>
    <row r="14" spans="1:24" ht="18.75" customHeight="1" x14ac:dyDescent="0.2">
      <c r="A14" s="327"/>
      <c r="B14" s="324" t="s">
        <v>429</v>
      </c>
      <c r="C14" s="326" t="s">
        <v>110</v>
      </c>
      <c r="D14" s="328" t="s">
        <v>390</v>
      </c>
      <c r="E14" s="326" t="s">
        <v>110</v>
      </c>
      <c r="F14" s="328" t="s">
        <v>390</v>
      </c>
      <c r="G14" s="326" t="s">
        <v>110</v>
      </c>
      <c r="H14" s="328" t="s">
        <v>390</v>
      </c>
      <c r="I14" s="326" t="s">
        <v>110</v>
      </c>
      <c r="J14" s="328" t="s">
        <v>390</v>
      </c>
      <c r="K14" s="326" t="s">
        <v>110</v>
      </c>
      <c r="L14" s="328" t="s">
        <v>390</v>
      </c>
      <c r="M14" s="326" t="s">
        <v>110</v>
      </c>
      <c r="N14" s="328" t="s">
        <v>390</v>
      </c>
      <c r="O14" s="326" t="s">
        <v>110</v>
      </c>
      <c r="P14" s="328" t="s">
        <v>390</v>
      </c>
      <c r="Q14" s="326" t="s">
        <v>110</v>
      </c>
      <c r="R14" s="328" t="s">
        <v>390</v>
      </c>
      <c r="S14" s="326" t="s">
        <v>110</v>
      </c>
      <c r="T14" s="328" t="s">
        <v>390</v>
      </c>
      <c r="U14" s="326" t="s">
        <v>110</v>
      </c>
      <c r="V14" s="328" t="s">
        <v>390</v>
      </c>
      <c r="W14" s="326" t="s">
        <v>110</v>
      </c>
      <c r="X14" s="328" t="s">
        <v>390</v>
      </c>
    </row>
    <row r="15" spans="1:24" ht="27.75" customHeight="1" x14ac:dyDescent="0.2">
      <c r="A15" s="247"/>
      <c r="B15" s="324" t="s">
        <v>430</v>
      </c>
      <c r="C15" s="326" t="s">
        <v>110</v>
      </c>
      <c r="D15" s="328" t="s">
        <v>390</v>
      </c>
      <c r="E15" s="326" t="s">
        <v>110</v>
      </c>
      <c r="F15" s="328" t="s">
        <v>390</v>
      </c>
      <c r="G15" s="326" t="s">
        <v>110</v>
      </c>
      <c r="H15" s="328" t="s">
        <v>390</v>
      </c>
      <c r="I15" s="326" t="s">
        <v>110</v>
      </c>
      <c r="J15" s="328" t="s">
        <v>390</v>
      </c>
      <c r="K15" s="326" t="s">
        <v>215</v>
      </c>
      <c r="L15" s="328" t="s">
        <v>431</v>
      </c>
      <c r="M15" s="326" t="s">
        <v>110</v>
      </c>
      <c r="N15" s="328" t="s">
        <v>390</v>
      </c>
      <c r="O15" s="326" t="s">
        <v>110</v>
      </c>
      <c r="P15" s="328" t="s">
        <v>390</v>
      </c>
      <c r="Q15" s="326" t="s">
        <v>110</v>
      </c>
      <c r="R15" s="328" t="s">
        <v>390</v>
      </c>
      <c r="S15" s="326" t="s">
        <v>110</v>
      </c>
      <c r="T15" s="328" t="s">
        <v>390</v>
      </c>
      <c r="U15" s="326" t="s">
        <v>110</v>
      </c>
      <c r="V15" s="328" t="s">
        <v>390</v>
      </c>
      <c r="W15" s="326" t="s">
        <v>110</v>
      </c>
      <c r="X15" s="328" t="s">
        <v>390</v>
      </c>
    </row>
    <row r="16" spans="1:24" ht="13.5" thickBot="1" x14ac:dyDescent="0.25">
      <c r="A16" s="329"/>
      <c r="B16" s="330"/>
      <c r="C16" s="326"/>
      <c r="D16" s="331"/>
      <c r="E16" s="326"/>
      <c r="F16" s="331"/>
      <c r="G16" s="326"/>
      <c r="H16" s="331"/>
      <c r="I16" s="326"/>
      <c r="J16" s="331"/>
      <c r="K16" s="326"/>
      <c r="L16" s="331"/>
      <c r="M16" s="326"/>
      <c r="N16" s="331"/>
      <c r="O16" s="326"/>
      <c r="P16" s="331"/>
      <c r="Q16" s="326"/>
      <c r="R16" s="331"/>
      <c r="S16" s="326"/>
      <c r="T16" s="331"/>
      <c r="U16" s="326"/>
      <c r="V16" s="331"/>
      <c r="W16" s="326"/>
      <c r="X16" s="331"/>
    </row>
    <row r="17" spans="1:24" ht="20.25" customHeight="1" thickBot="1" x14ac:dyDescent="0.25">
      <c r="A17" s="382" t="s">
        <v>112</v>
      </c>
      <c r="B17" s="383"/>
      <c r="C17" s="376" t="s">
        <v>123</v>
      </c>
      <c r="D17" s="377"/>
      <c r="E17" s="376" t="s">
        <v>123</v>
      </c>
      <c r="F17" s="377"/>
      <c r="G17" s="376" t="s">
        <v>123</v>
      </c>
      <c r="H17" s="377"/>
      <c r="I17" s="376" t="s">
        <v>123</v>
      </c>
      <c r="J17" s="377"/>
      <c r="K17" s="378" t="s">
        <v>432</v>
      </c>
      <c r="L17" s="379"/>
      <c r="M17" s="376" t="s">
        <v>123</v>
      </c>
      <c r="N17" s="377"/>
      <c r="O17" s="376" t="s">
        <v>123</v>
      </c>
      <c r="P17" s="377"/>
      <c r="Q17" s="376" t="s">
        <v>123</v>
      </c>
      <c r="R17" s="377"/>
      <c r="S17" s="376" t="s">
        <v>123</v>
      </c>
      <c r="T17" s="377"/>
      <c r="U17" s="376" t="s">
        <v>123</v>
      </c>
      <c r="V17" s="377"/>
      <c r="W17" s="376" t="s">
        <v>123</v>
      </c>
      <c r="X17" s="377"/>
    </row>
    <row r="18" spans="1:24" ht="15.75" x14ac:dyDescent="0.2">
      <c r="A18" s="332"/>
      <c r="B18" s="332"/>
      <c r="C18" s="332"/>
      <c r="D18" s="332"/>
      <c r="E18" s="332"/>
      <c r="F18" s="332"/>
      <c r="G18" s="332"/>
      <c r="H18" s="332"/>
      <c r="I18" s="332"/>
      <c r="J18" s="332"/>
      <c r="K18" s="332"/>
      <c r="L18" s="332"/>
      <c r="M18" s="332"/>
      <c r="N18" s="332"/>
      <c r="O18" s="332"/>
      <c r="P18" s="332"/>
      <c r="Q18" s="332"/>
      <c r="R18" s="332"/>
      <c r="S18" s="332"/>
      <c r="T18" s="332"/>
      <c r="U18" s="332"/>
      <c r="V18" s="332"/>
      <c r="W18" s="332"/>
      <c r="X18" s="332"/>
    </row>
    <row r="19" spans="1:24" x14ac:dyDescent="0.2">
      <c r="A19" s="93"/>
      <c r="B19" s="333"/>
      <c r="C19" s="333"/>
      <c r="D19" s="333"/>
      <c r="E19" s="333"/>
      <c r="F19" s="333"/>
      <c r="G19" s="333"/>
      <c r="H19" s="333"/>
      <c r="I19" s="333"/>
      <c r="J19" s="333"/>
      <c r="K19" s="333"/>
      <c r="L19" s="333"/>
      <c r="M19" s="333"/>
      <c r="N19" s="333"/>
      <c r="O19" s="333"/>
      <c r="P19" s="333"/>
      <c r="Q19" s="333"/>
      <c r="R19" s="333"/>
      <c r="S19" s="333"/>
      <c r="T19" s="333"/>
      <c r="U19" s="333"/>
      <c r="V19" s="333"/>
      <c r="W19" s="333"/>
      <c r="X19" s="333"/>
    </row>
    <row r="20" spans="1:24" ht="15.75" x14ac:dyDescent="0.2">
      <c r="A20" s="87" t="s">
        <v>113</v>
      </c>
      <c r="B20" s="87"/>
      <c r="C20" s="85"/>
      <c r="D20" s="85"/>
      <c r="E20" s="85"/>
      <c r="F20" s="85"/>
      <c r="G20" s="85"/>
      <c r="H20" s="85"/>
      <c r="I20" s="85"/>
      <c r="J20" s="85"/>
      <c r="K20" s="85"/>
      <c r="L20" s="85"/>
      <c r="M20" s="85"/>
      <c r="N20" s="85"/>
      <c r="O20" s="85"/>
      <c r="P20" s="85"/>
      <c r="Q20" s="85"/>
      <c r="R20" s="85"/>
      <c r="S20" s="85"/>
      <c r="T20" s="85"/>
      <c r="U20" s="85"/>
      <c r="V20" s="85"/>
      <c r="W20" s="85"/>
      <c r="X20" s="85"/>
    </row>
    <row r="21" spans="1:24" ht="15.75" x14ac:dyDescent="0.2">
      <c r="A21" s="87"/>
      <c r="B21" s="87"/>
      <c r="C21" s="85"/>
      <c r="D21" s="85"/>
      <c r="E21" s="85"/>
      <c r="F21" s="85"/>
      <c r="G21" s="85"/>
      <c r="H21" s="85"/>
      <c r="I21" s="85"/>
      <c r="J21" s="85"/>
      <c r="K21" s="85"/>
      <c r="L21" s="85"/>
      <c r="M21" s="85"/>
      <c r="N21" s="85"/>
      <c r="O21" s="85"/>
      <c r="P21" s="85"/>
      <c r="Q21" s="85"/>
      <c r="R21" s="85"/>
      <c r="S21" s="85"/>
      <c r="T21" s="85"/>
      <c r="U21" s="85"/>
      <c r="V21" s="85"/>
      <c r="W21" s="85"/>
      <c r="X21" s="85"/>
    </row>
    <row r="22" spans="1:24" x14ac:dyDescent="0.2">
      <c r="A22" s="333"/>
      <c r="B22" s="333"/>
      <c r="C22" s="333"/>
      <c r="D22" s="333"/>
      <c r="E22" s="333"/>
      <c r="F22" s="333"/>
      <c r="G22" s="333"/>
      <c r="H22" s="333"/>
      <c r="I22" s="333"/>
      <c r="J22" s="333"/>
      <c r="K22" s="333"/>
      <c r="L22" s="333"/>
      <c r="M22" s="333"/>
      <c r="N22" s="333"/>
      <c r="O22" s="333"/>
      <c r="P22" s="333"/>
      <c r="Q22" s="333"/>
      <c r="R22" s="333"/>
      <c r="S22" s="333"/>
      <c r="T22" s="333"/>
      <c r="U22" s="333"/>
      <c r="V22" s="333"/>
      <c r="W22" s="333"/>
      <c r="X22" s="333"/>
    </row>
    <row r="23" spans="1:24" ht="15.75" x14ac:dyDescent="0.2">
      <c r="A23" s="187" t="s">
        <v>433</v>
      </c>
      <c r="B23" s="187"/>
      <c r="C23" s="333"/>
      <c r="D23" s="333"/>
      <c r="E23" s="333"/>
      <c r="F23" s="333"/>
      <c r="G23" s="333"/>
      <c r="H23" s="333"/>
      <c r="I23" s="333"/>
      <c r="J23" s="333"/>
      <c r="K23" s="333"/>
      <c r="L23" s="333"/>
      <c r="M23" s="333"/>
      <c r="N23" s="333"/>
      <c r="O23" s="333"/>
      <c r="P23" s="333"/>
      <c r="Q23" s="333"/>
      <c r="R23" s="333"/>
      <c r="S23" s="333"/>
      <c r="T23" s="333"/>
      <c r="U23" s="333"/>
      <c r="V23" s="333"/>
      <c r="W23" s="333"/>
      <c r="X23" s="333"/>
    </row>
    <row r="24" spans="1:24" ht="15.75" x14ac:dyDescent="0.2">
      <c r="A24" s="159" t="s">
        <v>434</v>
      </c>
      <c r="B24" s="159"/>
      <c r="C24" s="333"/>
      <c r="D24" s="333"/>
      <c r="E24" s="333"/>
      <c r="F24" s="333"/>
      <c r="G24" s="333"/>
      <c r="H24" s="333"/>
      <c r="I24" s="333"/>
      <c r="J24" s="333"/>
      <c r="K24" s="333"/>
      <c r="L24" s="333"/>
      <c r="M24" s="333"/>
      <c r="N24" s="333"/>
      <c r="O24" s="333"/>
      <c r="P24" s="333"/>
      <c r="Q24" s="333"/>
      <c r="R24" s="333"/>
      <c r="S24" s="333"/>
      <c r="T24" s="333"/>
      <c r="U24" s="333"/>
      <c r="V24" s="333"/>
      <c r="W24" s="333"/>
      <c r="X24" s="333"/>
    </row>
    <row r="25" spans="1:24" x14ac:dyDescent="0.2">
      <c r="A25" s="93"/>
      <c r="B25" s="94"/>
      <c r="C25" s="94"/>
      <c r="D25" s="94"/>
      <c r="E25" s="94"/>
      <c r="F25" s="94"/>
      <c r="G25" s="94"/>
      <c r="H25" s="94"/>
      <c r="I25" s="94"/>
      <c r="J25" s="94"/>
      <c r="K25" s="94"/>
      <c r="L25" s="94"/>
      <c r="M25" s="94"/>
      <c r="N25" s="94"/>
      <c r="O25" s="94"/>
      <c r="P25" s="94"/>
      <c r="Q25" s="94"/>
      <c r="R25" s="94"/>
      <c r="S25" s="94"/>
      <c r="T25" s="94"/>
      <c r="U25" s="94"/>
      <c r="V25" s="94"/>
      <c r="W25" s="94"/>
      <c r="X25" s="94"/>
    </row>
    <row r="26" spans="1:24" x14ac:dyDescent="0.2">
      <c r="A26" s="93"/>
      <c r="B26" s="94"/>
      <c r="C26" s="94"/>
      <c r="D26" s="94"/>
      <c r="E26" s="94"/>
      <c r="F26" s="94"/>
      <c r="G26" s="94"/>
      <c r="H26" s="94"/>
      <c r="I26" s="94"/>
      <c r="J26" s="94"/>
      <c r="K26" s="94"/>
      <c r="L26" s="94"/>
      <c r="M26" s="94"/>
      <c r="N26" s="94"/>
      <c r="O26" s="94"/>
      <c r="P26" s="94"/>
      <c r="Q26" s="94"/>
      <c r="R26" s="94"/>
      <c r="S26" s="94"/>
      <c r="T26" s="94"/>
      <c r="U26" s="94"/>
      <c r="V26" s="94"/>
      <c r="W26" s="94"/>
      <c r="X26" s="94"/>
    </row>
  </sheetData>
  <mergeCells count="38">
    <mergeCell ref="Q17:R17"/>
    <mergeCell ref="S17:T17"/>
    <mergeCell ref="U17:V17"/>
    <mergeCell ref="W17:X17"/>
    <mergeCell ref="W10:X10"/>
    <mergeCell ref="Q10:R10"/>
    <mergeCell ref="S10:T10"/>
    <mergeCell ref="U10:V10"/>
    <mergeCell ref="B12:D12"/>
    <mergeCell ref="A17:B17"/>
    <mergeCell ref="C17:D17"/>
    <mergeCell ref="E17:F17"/>
    <mergeCell ref="G17:H17"/>
    <mergeCell ref="I17:J17"/>
    <mergeCell ref="K17:L17"/>
    <mergeCell ref="M17:N17"/>
    <mergeCell ref="O17:P17"/>
    <mergeCell ref="K10:L10"/>
    <mergeCell ref="M10:N10"/>
    <mergeCell ref="O10:P10"/>
    <mergeCell ref="I10:J10"/>
    <mergeCell ref="A10:A11"/>
    <mergeCell ref="B10:B11"/>
    <mergeCell ref="C10:D10"/>
    <mergeCell ref="E10:F10"/>
    <mergeCell ref="G10:H10"/>
    <mergeCell ref="W9:X9"/>
    <mergeCell ref="A7:F7"/>
    <mergeCell ref="C9:D9"/>
    <mergeCell ref="E9:F9"/>
    <mergeCell ref="G9:H9"/>
    <mergeCell ref="I9:J9"/>
    <mergeCell ref="K9:L9"/>
    <mergeCell ref="M9:N9"/>
    <mergeCell ref="O9:P9"/>
    <mergeCell ref="Q9:R9"/>
    <mergeCell ref="S9:T9"/>
    <mergeCell ref="U9:V9"/>
  </mergeCells>
  <conditionalFormatting sqref="C13:D13">
    <cfRule type="cellIs" dxfId="408" priority="44" operator="equal">
      <formula>"NO"</formula>
    </cfRule>
  </conditionalFormatting>
  <conditionalFormatting sqref="C17:D18">
    <cfRule type="cellIs" dxfId="407" priority="43" operator="equal">
      <formula>"NO HABIL"</formula>
    </cfRule>
  </conditionalFormatting>
  <conditionalFormatting sqref="C14:C15">
    <cfRule type="cellIs" dxfId="406" priority="42" operator="equal">
      <formula>"NO"</formula>
    </cfRule>
  </conditionalFormatting>
  <conditionalFormatting sqref="D14:D15">
    <cfRule type="cellIs" dxfId="405" priority="41" operator="equal">
      <formula>"NO"</formula>
    </cfRule>
  </conditionalFormatting>
  <conditionalFormatting sqref="G13:H13">
    <cfRule type="cellIs" dxfId="404" priority="40" operator="equal">
      <formula>"NO"</formula>
    </cfRule>
  </conditionalFormatting>
  <conditionalFormatting sqref="G17:H18">
    <cfRule type="cellIs" dxfId="403" priority="39" operator="equal">
      <formula>"NO HABIL"</formula>
    </cfRule>
  </conditionalFormatting>
  <conditionalFormatting sqref="G14:G15">
    <cfRule type="cellIs" dxfId="402" priority="38" operator="equal">
      <formula>"NO"</formula>
    </cfRule>
  </conditionalFormatting>
  <conditionalFormatting sqref="H14:H15">
    <cfRule type="cellIs" dxfId="401" priority="37" operator="equal">
      <formula>"NO"</formula>
    </cfRule>
  </conditionalFormatting>
  <conditionalFormatting sqref="I13:J13">
    <cfRule type="cellIs" dxfId="400" priority="36" operator="equal">
      <formula>"NO"</formula>
    </cfRule>
  </conditionalFormatting>
  <conditionalFormatting sqref="I17:J18">
    <cfRule type="cellIs" dxfId="399" priority="35" operator="equal">
      <formula>"NO HABIL"</formula>
    </cfRule>
  </conditionalFormatting>
  <conditionalFormatting sqref="I14:I15">
    <cfRule type="cellIs" dxfId="398" priority="34" operator="equal">
      <formula>"NO"</formula>
    </cfRule>
  </conditionalFormatting>
  <conditionalFormatting sqref="J14:J15">
    <cfRule type="cellIs" dxfId="397" priority="33" operator="equal">
      <formula>"NO"</formula>
    </cfRule>
  </conditionalFormatting>
  <conditionalFormatting sqref="M13:N13">
    <cfRule type="cellIs" dxfId="396" priority="32" operator="equal">
      <formula>"NO"</formula>
    </cfRule>
  </conditionalFormatting>
  <conditionalFormatting sqref="M17:N18">
    <cfRule type="cellIs" dxfId="395" priority="31" operator="equal">
      <formula>"NO HABIL"</formula>
    </cfRule>
  </conditionalFormatting>
  <conditionalFormatting sqref="M14:M15">
    <cfRule type="cellIs" dxfId="394" priority="30" operator="equal">
      <formula>"NO"</formula>
    </cfRule>
  </conditionalFormatting>
  <conditionalFormatting sqref="N14:N15">
    <cfRule type="cellIs" dxfId="393" priority="29" operator="equal">
      <formula>"NO"</formula>
    </cfRule>
  </conditionalFormatting>
  <conditionalFormatting sqref="O13:P13">
    <cfRule type="cellIs" dxfId="392" priority="28" operator="equal">
      <formula>"NO"</formula>
    </cfRule>
  </conditionalFormatting>
  <conditionalFormatting sqref="O17:P18">
    <cfRule type="cellIs" dxfId="391" priority="27" operator="equal">
      <formula>"NO HABIL"</formula>
    </cfRule>
  </conditionalFormatting>
  <conditionalFormatting sqref="O14:O15">
    <cfRule type="cellIs" dxfId="390" priority="26" operator="equal">
      <formula>"NO"</formula>
    </cfRule>
  </conditionalFormatting>
  <conditionalFormatting sqref="P14:P15">
    <cfRule type="cellIs" dxfId="389" priority="25" operator="equal">
      <formula>"NO"</formula>
    </cfRule>
  </conditionalFormatting>
  <conditionalFormatting sqref="Q13:R13">
    <cfRule type="cellIs" dxfId="388" priority="24" operator="equal">
      <formula>"NO"</formula>
    </cfRule>
  </conditionalFormatting>
  <conditionalFormatting sqref="Q17:R18">
    <cfRule type="cellIs" dxfId="387" priority="23" operator="equal">
      <formula>"NO HABIL"</formula>
    </cfRule>
  </conditionalFormatting>
  <conditionalFormatting sqref="Q14:Q15">
    <cfRule type="cellIs" dxfId="386" priority="22" operator="equal">
      <formula>"NO"</formula>
    </cfRule>
  </conditionalFormatting>
  <conditionalFormatting sqref="R14:R15">
    <cfRule type="cellIs" dxfId="385" priority="21" operator="equal">
      <formula>"NO"</formula>
    </cfRule>
  </conditionalFormatting>
  <conditionalFormatting sqref="S13:T13">
    <cfRule type="cellIs" dxfId="384" priority="20" operator="equal">
      <formula>"NO"</formula>
    </cfRule>
  </conditionalFormatting>
  <conditionalFormatting sqref="S17:T18">
    <cfRule type="cellIs" dxfId="383" priority="19" operator="equal">
      <formula>"NO HABIL"</formula>
    </cfRule>
  </conditionalFormatting>
  <conditionalFormatting sqref="S14:S15">
    <cfRule type="cellIs" dxfId="382" priority="18" operator="equal">
      <formula>"NO"</formula>
    </cfRule>
  </conditionalFormatting>
  <conditionalFormatting sqref="T14:T15">
    <cfRule type="cellIs" dxfId="381" priority="17" operator="equal">
      <formula>"NO"</formula>
    </cfRule>
  </conditionalFormatting>
  <conditionalFormatting sqref="U13:V13">
    <cfRule type="cellIs" dxfId="380" priority="16" operator="equal">
      <formula>"NO"</formula>
    </cfRule>
  </conditionalFormatting>
  <conditionalFormatting sqref="U17:V18">
    <cfRule type="cellIs" dxfId="379" priority="15" operator="equal">
      <formula>"NO HABIL"</formula>
    </cfRule>
  </conditionalFormatting>
  <conditionalFormatting sqref="U14:U15">
    <cfRule type="cellIs" dxfId="378" priority="14" operator="equal">
      <formula>"NO"</formula>
    </cfRule>
  </conditionalFormatting>
  <conditionalFormatting sqref="V14:V15">
    <cfRule type="cellIs" dxfId="377" priority="13" operator="equal">
      <formula>"NO"</formula>
    </cfRule>
  </conditionalFormatting>
  <conditionalFormatting sqref="W13:X13">
    <cfRule type="cellIs" dxfId="376" priority="12" operator="equal">
      <formula>"NO"</formula>
    </cfRule>
  </conditionalFormatting>
  <conditionalFormatting sqref="W17:X18">
    <cfRule type="cellIs" dxfId="375" priority="11" operator="equal">
      <formula>"NO HABIL"</formula>
    </cfRule>
  </conditionalFormatting>
  <conditionalFormatting sqref="W14:W15">
    <cfRule type="cellIs" dxfId="374" priority="10" operator="equal">
      <formula>"NO"</formula>
    </cfRule>
  </conditionalFormatting>
  <conditionalFormatting sqref="X14:X15">
    <cfRule type="cellIs" dxfId="373" priority="9" operator="equal">
      <formula>"NO"</formula>
    </cfRule>
  </conditionalFormatting>
  <conditionalFormatting sqref="K13:L13">
    <cfRule type="cellIs" dxfId="372" priority="8" operator="equal">
      <formula>"NO"</formula>
    </cfRule>
  </conditionalFormatting>
  <conditionalFormatting sqref="K17:L18">
    <cfRule type="cellIs" dxfId="371" priority="7" operator="equal">
      <formula>"NO HABIL"</formula>
    </cfRule>
  </conditionalFormatting>
  <conditionalFormatting sqref="K14:K15">
    <cfRule type="cellIs" dxfId="370" priority="6" operator="equal">
      <formula>"NO"</formula>
    </cfRule>
  </conditionalFormatting>
  <conditionalFormatting sqref="L14:L15">
    <cfRule type="cellIs" dxfId="369" priority="5" operator="equal">
      <formula>"NO"</formula>
    </cfRule>
  </conditionalFormatting>
  <conditionalFormatting sqref="E13:F13">
    <cfRule type="cellIs" dxfId="368" priority="4" operator="equal">
      <formula>"NO"</formula>
    </cfRule>
  </conditionalFormatting>
  <conditionalFormatting sqref="E17:F18">
    <cfRule type="cellIs" dxfId="367" priority="3" operator="equal">
      <formula>"NO HABIL"</formula>
    </cfRule>
  </conditionalFormatting>
  <conditionalFormatting sqref="E14:E15">
    <cfRule type="cellIs" dxfId="366" priority="2" operator="equal">
      <formula>"NO"</formula>
    </cfRule>
  </conditionalFormatting>
  <conditionalFormatting sqref="F14:F15">
    <cfRule type="cellIs" dxfId="365" priority="1" operator="equal">
      <formula>"NO"</formula>
    </cfRule>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H74"/>
  <sheetViews>
    <sheetView view="pageBreakPreview" zoomScale="70" zoomScaleNormal="80" zoomScaleSheetLayoutView="70" zoomScalePageLayoutView="70" workbookViewId="0">
      <pane xSplit="2" ySplit="11" topLeftCell="C24" activePane="bottomRight" state="frozen"/>
      <selection pane="topRight" activeCell="C1" sqref="C1"/>
      <selection pane="bottomLeft" activeCell="A12" sqref="A12"/>
      <selection pane="bottomRight" activeCell="D63" sqref="D63"/>
    </sheetView>
  </sheetViews>
  <sheetFormatPr baseColWidth="10" defaultColWidth="11.42578125" defaultRowHeight="12.75" x14ac:dyDescent="0.2"/>
  <cols>
    <col min="1" max="1" width="10.42578125" style="93" customWidth="1"/>
    <col min="2" max="2" width="77" style="94" customWidth="1"/>
    <col min="3" max="3" width="15.7109375" style="95" customWidth="1"/>
    <col min="4" max="4" width="50.7109375" style="95" customWidth="1"/>
    <col min="5" max="5" width="15.7109375" style="95" customWidth="1"/>
    <col min="6" max="6" width="50.7109375" style="95" customWidth="1"/>
    <col min="7" max="7" width="15.7109375" style="95" customWidth="1"/>
    <col min="8" max="8" width="50.7109375" style="95" customWidth="1"/>
    <col min="9" max="9" width="15.7109375" style="95" customWidth="1"/>
    <col min="10" max="10" width="50.7109375" style="95" customWidth="1"/>
    <col min="11" max="11" width="15.7109375" style="95" customWidth="1"/>
    <col min="12" max="12" width="50.7109375" style="95" customWidth="1"/>
    <col min="13" max="13" width="15.7109375" style="95" customWidth="1"/>
    <col min="14" max="14" width="50.7109375" style="95" customWidth="1"/>
    <col min="15" max="15" width="15.7109375" style="95" customWidth="1"/>
    <col min="16" max="16" width="50.7109375" style="95" customWidth="1"/>
    <col min="17" max="17" width="15.7109375" style="95" customWidth="1"/>
    <col min="18" max="18" width="50.7109375" style="95" customWidth="1"/>
    <col min="19" max="19" width="15.7109375" style="95" customWidth="1"/>
    <col min="20" max="20" width="50.7109375" style="95" customWidth="1"/>
    <col min="21" max="21" width="15.7109375" style="95" customWidth="1"/>
    <col min="22" max="22" width="50.7109375" style="95" customWidth="1"/>
    <col min="23" max="23" width="15.7109375" style="95" customWidth="1"/>
    <col min="24" max="24" width="50.7109375" style="95" customWidth="1"/>
    <col min="25" max="25" width="16.28515625" style="90" bestFit="1" customWidth="1"/>
    <col min="26" max="16384" width="11.42578125" style="90"/>
  </cols>
  <sheetData>
    <row r="1" spans="1:24" s="85" customFormat="1" ht="17.25" customHeight="1" x14ac:dyDescent="0.25">
      <c r="A1" s="84" t="s">
        <v>103</v>
      </c>
      <c r="B1" s="84"/>
      <c r="C1" s="84"/>
      <c r="D1" s="84"/>
      <c r="E1" s="84"/>
      <c r="F1" s="84"/>
      <c r="G1" s="84"/>
      <c r="H1" s="84"/>
      <c r="I1" s="84"/>
      <c r="J1" s="84"/>
      <c r="K1" s="84"/>
      <c r="L1" s="84"/>
      <c r="M1" s="84"/>
      <c r="N1" s="84"/>
      <c r="O1" s="84"/>
      <c r="P1" s="84"/>
      <c r="Q1" s="84"/>
      <c r="R1" s="84"/>
      <c r="S1" s="84"/>
      <c r="T1" s="84"/>
      <c r="U1" s="84"/>
      <c r="V1" s="84"/>
      <c r="W1" s="84"/>
      <c r="X1" s="84"/>
    </row>
    <row r="2" spans="1:24" s="85" customFormat="1" ht="17.25" customHeight="1" x14ac:dyDescent="0.25">
      <c r="A2" s="84" t="s">
        <v>104</v>
      </c>
      <c r="B2" s="84"/>
      <c r="C2" s="84"/>
      <c r="D2" s="84"/>
      <c r="E2" s="84"/>
      <c r="F2" s="84"/>
      <c r="G2" s="84"/>
      <c r="H2" s="84"/>
      <c r="I2" s="84"/>
      <c r="J2" s="84"/>
      <c r="K2" s="84"/>
      <c r="L2" s="84"/>
      <c r="M2" s="84"/>
      <c r="N2" s="84"/>
      <c r="O2" s="84"/>
      <c r="P2" s="84"/>
      <c r="Q2" s="84"/>
      <c r="R2" s="84"/>
      <c r="S2" s="84"/>
      <c r="T2" s="84"/>
      <c r="U2" s="84"/>
      <c r="V2" s="84"/>
      <c r="W2" s="84"/>
      <c r="X2" s="84"/>
    </row>
    <row r="3" spans="1:24" s="85" customFormat="1" ht="8.25" customHeight="1" x14ac:dyDescent="0.25">
      <c r="A3" s="86"/>
      <c r="B3" s="86"/>
      <c r="C3" s="86"/>
      <c r="D3" s="86"/>
      <c r="E3" s="86"/>
      <c r="F3" s="86"/>
      <c r="G3" s="86"/>
      <c r="H3" s="86"/>
      <c r="I3" s="86"/>
      <c r="J3" s="86"/>
      <c r="K3" s="86"/>
      <c r="L3" s="86"/>
      <c r="M3" s="86"/>
      <c r="N3" s="86"/>
      <c r="O3" s="86"/>
      <c r="P3" s="86"/>
      <c r="Q3" s="86"/>
      <c r="R3" s="86"/>
      <c r="S3" s="86"/>
      <c r="T3" s="86"/>
      <c r="U3" s="86"/>
      <c r="V3" s="86"/>
      <c r="W3" s="86"/>
      <c r="X3" s="86"/>
    </row>
    <row r="4" spans="1:24" s="85" customFormat="1" ht="17.25" customHeight="1" x14ac:dyDescent="0.25">
      <c r="A4" s="84" t="s">
        <v>163</v>
      </c>
      <c r="B4" s="84"/>
      <c r="C4" s="84"/>
      <c r="D4" s="84"/>
      <c r="E4" s="84"/>
      <c r="F4" s="84"/>
      <c r="G4" s="84"/>
      <c r="H4" s="84"/>
      <c r="I4" s="84"/>
      <c r="J4" s="84"/>
      <c r="K4" s="84"/>
      <c r="L4" s="84"/>
      <c r="M4" s="84"/>
      <c r="N4" s="84"/>
      <c r="O4" s="84"/>
      <c r="P4" s="84"/>
      <c r="Q4" s="84"/>
      <c r="R4" s="84"/>
      <c r="S4" s="84"/>
      <c r="T4" s="84"/>
      <c r="U4" s="84"/>
      <c r="V4" s="84"/>
      <c r="W4" s="84"/>
      <c r="X4" s="84"/>
    </row>
    <row r="5" spans="1:24" s="85" customFormat="1" ht="16.5" customHeight="1" x14ac:dyDescent="0.25">
      <c r="A5" s="84" t="s">
        <v>120</v>
      </c>
      <c r="B5" s="84"/>
      <c r="C5" s="84"/>
      <c r="D5" s="84"/>
      <c r="E5" s="84"/>
      <c r="F5" s="84"/>
      <c r="G5" s="84"/>
      <c r="H5" s="84"/>
      <c r="I5" s="84"/>
      <c r="J5" s="84"/>
      <c r="K5" s="84"/>
      <c r="L5" s="84"/>
      <c r="M5" s="84"/>
      <c r="N5" s="84"/>
      <c r="O5" s="84"/>
      <c r="P5" s="84"/>
      <c r="Q5" s="84"/>
      <c r="R5" s="84"/>
      <c r="S5" s="84"/>
      <c r="T5" s="84"/>
      <c r="U5" s="84"/>
      <c r="V5" s="84"/>
      <c r="W5" s="84"/>
      <c r="X5" s="84"/>
    </row>
    <row r="6" spans="1:24" s="85" customFormat="1" ht="9.75" customHeight="1" x14ac:dyDescent="0.25">
      <c r="A6" s="86"/>
      <c r="B6" s="86"/>
      <c r="C6" s="86"/>
      <c r="D6" s="86"/>
      <c r="E6" s="86"/>
      <c r="F6" s="86"/>
      <c r="G6" s="86"/>
      <c r="H6" s="86"/>
      <c r="I6" s="86"/>
      <c r="J6" s="86"/>
      <c r="K6" s="86"/>
      <c r="L6" s="86"/>
      <c r="M6" s="86"/>
      <c r="N6" s="86"/>
      <c r="O6" s="86"/>
      <c r="P6" s="86"/>
      <c r="Q6" s="86"/>
      <c r="R6" s="86"/>
      <c r="S6" s="86"/>
      <c r="T6" s="86"/>
      <c r="U6" s="86"/>
      <c r="V6" s="86"/>
      <c r="W6" s="86"/>
      <c r="X6" s="86"/>
    </row>
    <row r="7" spans="1:24" s="85" customFormat="1" ht="55.5" customHeight="1" x14ac:dyDescent="0.25">
      <c r="A7" s="387" t="s">
        <v>342</v>
      </c>
      <c r="B7" s="387"/>
      <c r="C7" s="118"/>
      <c r="D7" s="118"/>
      <c r="E7" s="215"/>
      <c r="F7" s="215"/>
      <c r="G7" s="232"/>
      <c r="H7" s="232"/>
      <c r="I7" s="232"/>
      <c r="J7" s="232"/>
      <c r="K7" s="232"/>
      <c r="L7" s="232"/>
      <c r="M7" s="232"/>
      <c r="N7" s="232"/>
      <c r="O7" s="232"/>
      <c r="P7" s="232"/>
      <c r="Q7" s="232"/>
      <c r="R7" s="232"/>
      <c r="S7" s="232"/>
      <c r="T7" s="232"/>
      <c r="U7" s="245"/>
      <c r="V7" s="245"/>
      <c r="W7" s="245"/>
      <c r="X7" s="245"/>
    </row>
    <row r="8" spans="1:24" s="85" customFormat="1" ht="15.75" x14ac:dyDescent="0.25">
      <c r="A8" s="88"/>
      <c r="B8" s="88"/>
      <c r="C8" s="89"/>
      <c r="D8" s="89"/>
      <c r="E8" s="89"/>
      <c r="F8" s="89"/>
      <c r="G8" s="89"/>
      <c r="H8" s="89"/>
      <c r="I8" s="89"/>
      <c r="J8" s="89"/>
      <c r="K8" s="89"/>
      <c r="L8" s="89"/>
      <c r="M8" s="89"/>
      <c r="N8" s="89"/>
      <c r="O8" s="89"/>
      <c r="P8" s="89"/>
      <c r="Q8" s="89"/>
      <c r="R8" s="89"/>
      <c r="S8" s="89"/>
      <c r="T8" s="89"/>
      <c r="U8" s="89"/>
      <c r="V8" s="89"/>
      <c r="W8" s="89"/>
      <c r="X8" s="89"/>
    </row>
    <row r="9" spans="1:24" x14ac:dyDescent="0.2">
      <c r="A9" s="388" t="s">
        <v>0</v>
      </c>
      <c r="B9" s="388" t="s">
        <v>105</v>
      </c>
      <c r="C9" s="385">
        <v>1</v>
      </c>
      <c r="D9" s="385"/>
      <c r="E9" s="385">
        <v>2</v>
      </c>
      <c r="F9" s="385"/>
      <c r="G9" s="385">
        <v>3</v>
      </c>
      <c r="H9" s="385"/>
      <c r="I9" s="385">
        <v>4</v>
      </c>
      <c r="J9" s="385"/>
      <c r="K9" s="385">
        <v>5</v>
      </c>
      <c r="L9" s="385"/>
      <c r="M9" s="385">
        <v>6</v>
      </c>
      <c r="N9" s="385"/>
      <c r="O9" s="385">
        <v>7</v>
      </c>
      <c r="P9" s="385"/>
      <c r="Q9" s="385">
        <v>8</v>
      </c>
      <c r="R9" s="385"/>
      <c r="S9" s="385">
        <v>9</v>
      </c>
      <c r="T9" s="385"/>
      <c r="U9" s="385">
        <v>10</v>
      </c>
      <c r="V9" s="385"/>
      <c r="W9" s="385">
        <v>11</v>
      </c>
      <c r="X9" s="385"/>
    </row>
    <row r="10" spans="1:24" ht="39.950000000000003" customHeight="1" x14ac:dyDescent="0.2">
      <c r="A10" s="389"/>
      <c r="B10" s="390"/>
      <c r="C10" s="386" t="s">
        <v>182</v>
      </c>
      <c r="D10" s="386"/>
      <c r="E10" s="386" t="s">
        <v>207</v>
      </c>
      <c r="F10" s="386"/>
      <c r="G10" s="386" t="s">
        <v>221</v>
      </c>
      <c r="H10" s="386"/>
      <c r="I10" s="386" t="s">
        <v>245</v>
      </c>
      <c r="J10" s="386"/>
      <c r="K10" s="386" t="s">
        <v>250</v>
      </c>
      <c r="L10" s="386"/>
      <c r="M10" s="386" t="s">
        <v>267</v>
      </c>
      <c r="N10" s="386"/>
      <c r="O10" s="386" t="s">
        <v>277</v>
      </c>
      <c r="P10" s="386"/>
      <c r="Q10" s="386" t="s">
        <v>290</v>
      </c>
      <c r="R10" s="386"/>
      <c r="S10" s="386" t="s">
        <v>300</v>
      </c>
      <c r="T10" s="386"/>
      <c r="U10" s="386" t="s">
        <v>313</v>
      </c>
      <c r="V10" s="386"/>
      <c r="W10" s="386" t="s">
        <v>326</v>
      </c>
      <c r="X10" s="386"/>
    </row>
    <row r="11" spans="1:24" ht="39.950000000000003" customHeight="1" x14ac:dyDescent="0.2">
      <c r="A11" s="390"/>
      <c r="B11" s="136" t="s">
        <v>106</v>
      </c>
      <c r="C11" s="136" t="s">
        <v>107</v>
      </c>
      <c r="D11" s="137" t="s">
        <v>108</v>
      </c>
      <c r="E11" s="204" t="s">
        <v>107</v>
      </c>
      <c r="F11" s="137" t="s">
        <v>108</v>
      </c>
      <c r="G11" s="204" t="s">
        <v>107</v>
      </c>
      <c r="H11" s="137" t="s">
        <v>108</v>
      </c>
      <c r="I11" s="204" t="s">
        <v>107</v>
      </c>
      <c r="J11" s="137" t="s">
        <v>108</v>
      </c>
      <c r="K11" s="204" t="s">
        <v>107</v>
      </c>
      <c r="L11" s="137" t="s">
        <v>108</v>
      </c>
      <c r="M11" s="204" t="s">
        <v>107</v>
      </c>
      <c r="N11" s="137" t="s">
        <v>108</v>
      </c>
      <c r="O11" s="204" t="s">
        <v>107</v>
      </c>
      <c r="P11" s="137" t="s">
        <v>108</v>
      </c>
      <c r="Q11" s="204" t="s">
        <v>107</v>
      </c>
      <c r="R11" s="137" t="s">
        <v>108</v>
      </c>
      <c r="S11" s="204" t="s">
        <v>107</v>
      </c>
      <c r="T11" s="137" t="s">
        <v>108</v>
      </c>
      <c r="U11" s="204" t="s">
        <v>107</v>
      </c>
      <c r="V11" s="137" t="s">
        <v>108</v>
      </c>
      <c r="W11" s="204" t="s">
        <v>107</v>
      </c>
      <c r="X11" s="137" t="s">
        <v>108</v>
      </c>
    </row>
    <row r="12" spans="1:24" ht="24.95" customHeight="1" x14ac:dyDescent="0.2">
      <c r="A12" s="203" t="s">
        <v>164</v>
      </c>
      <c r="B12" s="138" t="s">
        <v>109</v>
      </c>
      <c r="C12" s="139"/>
      <c r="D12" s="139"/>
      <c r="E12" s="139"/>
      <c r="F12" s="139"/>
      <c r="G12" s="139"/>
      <c r="H12" s="139"/>
      <c r="I12" s="139"/>
      <c r="J12" s="139"/>
      <c r="K12" s="139"/>
      <c r="L12" s="139"/>
      <c r="M12" s="139"/>
      <c r="N12" s="139"/>
      <c r="O12" s="139"/>
      <c r="P12" s="139"/>
      <c r="Q12" s="139"/>
      <c r="R12" s="139"/>
      <c r="S12" s="139"/>
      <c r="T12" s="139"/>
      <c r="U12" s="139"/>
      <c r="V12" s="139"/>
      <c r="W12" s="139"/>
      <c r="X12" s="139"/>
    </row>
    <row r="13" spans="1:24" ht="409.5" x14ac:dyDescent="0.2">
      <c r="A13" s="391" t="s">
        <v>121</v>
      </c>
      <c r="B13" s="140" t="s">
        <v>309</v>
      </c>
      <c r="C13" s="115" t="str">
        <f>+C14</f>
        <v>SI</v>
      </c>
      <c r="D13" s="244" t="s">
        <v>213</v>
      </c>
      <c r="E13" s="115" t="str">
        <f>+E14</f>
        <v>SI</v>
      </c>
      <c r="F13" s="244" t="s">
        <v>212</v>
      </c>
      <c r="G13" s="115" t="str">
        <f>+G14</f>
        <v>SI</v>
      </c>
      <c r="H13" s="244" t="s">
        <v>229</v>
      </c>
      <c r="I13" s="115" t="str">
        <f>+I14</f>
        <v>NO</v>
      </c>
      <c r="J13" s="244" t="s">
        <v>251</v>
      </c>
      <c r="K13" s="115" t="str">
        <f>+K14</f>
        <v>SI</v>
      </c>
      <c r="L13" s="244" t="s">
        <v>258</v>
      </c>
      <c r="M13" s="115" t="str">
        <f>+M14</f>
        <v>NO</v>
      </c>
      <c r="N13" s="244" t="s">
        <v>269</v>
      </c>
      <c r="O13" s="115" t="str">
        <f>+O14</f>
        <v>SI</v>
      </c>
      <c r="P13" s="244" t="s">
        <v>282</v>
      </c>
      <c r="Q13" s="115" t="str">
        <f>+Q14</f>
        <v>SI</v>
      </c>
      <c r="R13" s="244" t="s">
        <v>293</v>
      </c>
      <c r="S13" s="115" t="str">
        <f>+S14</f>
        <v>SI</v>
      </c>
      <c r="T13" s="244" t="s">
        <v>310</v>
      </c>
      <c r="U13" s="115" t="str">
        <f>+U14</f>
        <v>SI</v>
      </c>
      <c r="V13" s="244" t="s">
        <v>320</v>
      </c>
      <c r="W13" s="115" t="str">
        <f>+W14</f>
        <v>SI</v>
      </c>
      <c r="X13" s="244" t="s">
        <v>328</v>
      </c>
    </row>
    <row r="14" spans="1:24" s="85" customFormat="1" ht="48.75" customHeight="1" x14ac:dyDescent="0.25">
      <c r="A14" s="392"/>
      <c r="B14" s="141" t="s">
        <v>183</v>
      </c>
      <c r="C14" s="115" t="str">
        <f>+IF(D14&gt;=VTE!$D$6,"SI","NO")</f>
        <v>SI</v>
      </c>
      <c r="D14" s="142">
        <f>+VTE!G6</f>
        <v>3250271001</v>
      </c>
      <c r="E14" s="115" t="str">
        <f>+IF(F14&gt;=VTE!$D$6,"SI","NO")</f>
        <v>SI</v>
      </c>
      <c r="F14" s="142">
        <f>+VTE!K6</f>
        <v>3588473620</v>
      </c>
      <c r="G14" s="115" t="str">
        <f>+IF(H14&gt;=VTE!$D$6,"SI","NO")</f>
        <v>SI</v>
      </c>
      <c r="H14" s="142">
        <f>+VTE!O6</f>
        <v>2819080310</v>
      </c>
      <c r="I14" s="115" t="str">
        <f>+IF(J14&gt;=VTE!$D$6,"SI","NO")</f>
        <v>NO</v>
      </c>
      <c r="J14" s="142">
        <f>+VTE!S6</f>
        <v>660088682</v>
      </c>
      <c r="K14" s="115" t="str">
        <f>+IF(L14&gt;=VTE!$D$6,"SI","NO")</f>
        <v>SI</v>
      </c>
      <c r="L14" s="142">
        <f>+VTE!W6</f>
        <v>2783150098</v>
      </c>
      <c r="M14" s="115" t="str">
        <f>+IF(N14&gt;=VTE!$D$6,"SI","NO")</f>
        <v>NO</v>
      </c>
      <c r="N14" s="142">
        <f>+VTE!AA6</f>
        <v>0</v>
      </c>
      <c r="O14" s="115" t="str">
        <f>+IF(P14&gt;=VTE!$D$6,"SI","NO")</f>
        <v>SI</v>
      </c>
      <c r="P14" s="142">
        <f>+VTE!AE6</f>
        <v>4455010450</v>
      </c>
      <c r="Q14" s="115" t="str">
        <f>+IF(R14&gt;=VTE!$D$6,"SI","NO")</f>
        <v>SI</v>
      </c>
      <c r="R14" s="142">
        <f>+VTE!AI6</f>
        <v>3683061095</v>
      </c>
      <c r="S14" s="115" t="str">
        <f>+IF(T14&gt;=VTE!$D$6,"SI","NO")</f>
        <v>SI</v>
      </c>
      <c r="T14" s="142">
        <f>+VTE!AM6</f>
        <v>2626408488</v>
      </c>
      <c r="U14" s="115" t="str">
        <f>+IF(V14&gt;=VTE!$D$6,"SI","NO")</f>
        <v>SI</v>
      </c>
      <c r="V14" s="142">
        <f>+VTE!AQ6</f>
        <v>2467317185</v>
      </c>
      <c r="W14" s="115" t="str">
        <f>+IF(X14&gt;=VTE!$D$6,"SI","NO")</f>
        <v>SI</v>
      </c>
      <c r="X14" s="142">
        <f>+VTE!AU6</f>
        <v>7496138222</v>
      </c>
    </row>
    <row r="15" spans="1:24" s="85" customFormat="1" ht="69.75" customHeight="1" x14ac:dyDescent="0.25">
      <c r="A15" s="393"/>
      <c r="B15" s="143" t="s">
        <v>231</v>
      </c>
      <c r="C15" s="144" t="s">
        <v>111</v>
      </c>
      <c r="D15" s="144" t="s">
        <v>111</v>
      </c>
      <c r="E15" s="144" t="s">
        <v>110</v>
      </c>
      <c r="F15" s="142">
        <f>+VTE!K13</f>
        <v>2409994444</v>
      </c>
      <c r="G15" s="144" t="s">
        <v>111</v>
      </c>
      <c r="H15" s="144" t="s">
        <v>111</v>
      </c>
      <c r="I15" s="144" t="s">
        <v>215</v>
      </c>
      <c r="J15" s="142">
        <f>+VTE!S13</f>
        <v>660088682</v>
      </c>
      <c r="K15" s="144" t="s">
        <v>110</v>
      </c>
      <c r="L15" s="142">
        <f>+VTE!W12</f>
        <v>1695778182</v>
      </c>
      <c r="M15" s="144" t="s">
        <v>111</v>
      </c>
      <c r="N15" s="142" t="s">
        <v>111</v>
      </c>
      <c r="O15" s="144" t="s">
        <v>111</v>
      </c>
      <c r="P15" s="142" t="s">
        <v>111</v>
      </c>
      <c r="Q15" s="144" t="s">
        <v>111</v>
      </c>
      <c r="R15" s="142" t="s">
        <v>111</v>
      </c>
      <c r="S15" s="144" t="s">
        <v>111</v>
      </c>
      <c r="T15" s="142" t="s">
        <v>111</v>
      </c>
      <c r="U15" s="144" t="s">
        <v>110</v>
      </c>
      <c r="V15" s="142">
        <f>+VTE!AQ12</f>
        <v>1555915700</v>
      </c>
      <c r="W15" s="144" t="s">
        <v>111</v>
      </c>
      <c r="X15" s="142" t="s">
        <v>111</v>
      </c>
    </row>
    <row r="16" spans="1:24" ht="24.95" customHeight="1" x14ac:dyDescent="0.2">
      <c r="A16" s="233" t="s">
        <v>160</v>
      </c>
      <c r="B16" s="145" t="s">
        <v>233</v>
      </c>
      <c r="C16" s="146"/>
      <c r="D16" s="146"/>
      <c r="E16" s="146"/>
      <c r="F16" s="146"/>
      <c r="G16" s="146"/>
      <c r="H16" s="146"/>
      <c r="I16" s="146"/>
      <c r="J16" s="146"/>
      <c r="K16" s="146"/>
      <c r="L16" s="146"/>
      <c r="M16" s="146"/>
      <c r="N16" s="146"/>
      <c r="O16" s="146"/>
      <c r="P16" s="146"/>
      <c r="Q16" s="146"/>
      <c r="R16" s="146"/>
      <c r="S16" s="146"/>
      <c r="T16" s="146"/>
      <c r="U16" s="146"/>
      <c r="V16" s="146"/>
      <c r="W16" s="146"/>
      <c r="X16" s="146"/>
    </row>
    <row r="17" spans="1:24" ht="110.25" x14ac:dyDescent="0.2">
      <c r="A17" s="209"/>
      <c r="B17" s="140" t="s">
        <v>234</v>
      </c>
      <c r="C17" s="115" t="s">
        <v>110</v>
      </c>
      <c r="D17" s="115" t="s">
        <v>236</v>
      </c>
      <c r="E17" s="115" t="s">
        <v>110</v>
      </c>
      <c r="F17" s="115" t="s">
        <v>235</v>
      </c>
      <c r="G17" s="115" t="s">
        <v>110</v>
      </c>
      <c r="H17" s="137" t="s">
        <v>237</v>
      </c>
      <c r="I17" s="115"/>
      <c r="J17" s="137" t="s">
        <v>249</v>
      </c>
      <c r="K17" s="115" t="s">
        <v>110</v>
      </c>
      <c r="L17" s="137" t="s">
        <v>259</v>
      </c>
      <c r="M17" s="115" t="s">
        <v>110</v>
      </c>
      <c r="N17" s="137" t="s">
        <v>270</v>
      </c>
      <c r="O17" s="115" t="s">
        <v>110</v>
      </c>
      <c r="P17" s="137" t="s">
        <v>283</v>
      </c>
      <c r="Q17" s="115" t="s">
        <v>110</v>
      </c>
      <c r="R17" s="137" t="s">
        <v>294</v>
      </c>
      <c r="S17" s="115" t="s">
        <v>110</v>
      </c>
      <c r="T17" s="137" t="s">
        <v>304</v>
      </c>
      <c r="U17" s="115" t="s">
        <v>110</v>
      </c>
      <c r="V17" s="137" t="s">
        <v>314</v>
      </c>
      <c r="W17" s="115" t="s">
        <v>110</v>
      </c>
      <c r="X17" s="137" t="s">
        <v>329</v>
      </c>
    </row>
    <row r="18" spans="1:24" ht="24.95" customHeight="1" x14ac:dyDescent="0.2">
      <c r="A18" s="203" t="s">
        <v>232</v>
      </c>
      <c r="B18" s="145" t="s">
        <v>137</v>
      </c>
      <c r="C18" s="146"/>
      <c r="D18" s="146"/>
      <c r="E18" s="146"/>
      <c r="F18" s="146"/>
      <c r="G18" s="146"/>
      <c r="H18" s="146"/>
      <c r="I18" s="146"/>
      <c r="J18" s="146"/>
      <c r="K18" s="146"/>
      <c r="L18" s="146"/>
      <c r="M18" s="146"/>
      <c r="N18" s="146"/>
      <c r="O18" s="146"/>
      <c r="P18" s="146"/>
      <c r="Q18" s="146"/>
      <c r="R18" s="146"/>
      <c r="S18" s="146"/>
      <c r="T18" s="146"/>
      <c r="U18" s="146"/>
      <c r="V18" s="146"/>
      <c r="W18" s="146"/>
      <c r="X18" s="146"/>
    </row>
    <row r="19" spans="1:24" ht="97.5" customHeight="1" x14ac:dyDescent="0.2">
      <c r="A19" s="209"/>
      <c r="B19" s="140" t="s">
        <v>165</v>
      </c>
      <c r="C19" s="115" t="s">
        <v>110</v>
      </c>
      <c r="D19" s="115" t="s">
        <v>195</v>
      </c>
      <c r="E19" s="115" t="s">
        <v>110</v>
      </c>
      <c r="F19" s="115" t="s">
        <v>214</v>
      </c>
      <c r="G19" s="115" t="s">
        <v>110</v>
      </c>
      <c r="H19" s="137" t="s">
        <v>238</v>
      </c>
      <c r="I19" s="115"/>
      <c r="J19" s="137" t="s">
        <v>249</v>
      </c>
      <c r="K19" s="115" t="s">
        <v>110</v>
      </c>
      <c r="L19" s="137" t="s">
        <v>260</v>
      </c>
      <c r="M19" s="115" t="s">
        <v>110</v>
      </c>
      <c r="N19" s="137" t="s">
        <v>271</v>
      </c>
      <c r="O19" s="115" t="s">
        <v>110</v>
      </c>
      <c r="P19" s="137" t="s">
        <v>284</v>
      </c>
      <c r="Q19" s="115" t="s">
        <v>110</v>
      </c>
      <c r="R19" s="137" t="s">
        <v>295</v>
      </c>
      <c r="S19" s="115" t="s">
        <v>110</v>
      </c>
      <c r="T19" s="137" t="s">
        <v>305</v>
      </c>
      <c r="U19" s="115" t="s">
        <v>110</v>
      </c>
      <c r="V19" s="137" t="s">
        <v>195</v>
      </c>
      <c r="W19" s="115" t="s">
        <v>110</v>
      </c>
      <c r="X19" s="137" t="s">
        <v>330</v>
      </c>
    </row>
    <row r="20" spans="1:24" ht="315" x14ac:dyDescent="0.2">
      <c r="A20" s="210"/>
      <c r="B20" s="140" t="s">
        <v>166</v>
      </c>
      <c r="C20" s="115" t="s">
        <v>110</v>
      </c>
      <c r="D20" s="115" t="s">
        <v>240</v>
      </c>
      <c r="E20" s="115" t="s">
        <v>215</v>
      </c>
      <c r="F20" s="115" t="s">
        <v>222</v>
      </c>
      <c r="G20" s="115" t="s">
        <v>110</v>
      </c>
      <c r="H20" s="137" t="s">
        <v>239</v>
      </c>
      <c r="I20" s="115"/>
      <c r="J20" s="137" t="s">
        <v>249</v>
      </c>
      <c r="K20" s="115" t="s">
        <v>215</v>
      </c>
      <c r="L20" s="137" t="s">
        <v>261</v>
      </c>
      <c r="M20" s="115" t="s">
        <v>215</v>
      </c>
      <c r="N20" s="137" t="s">
        <v>272</v>
      </c>
      <c r="O20" s="115" t="s">
        <v>110</v>
      </c>
      <c r="P20" s="137" t="s">
        <v>285</v>
      </c>
      <c r="Q20" s="115" t="s">
        <v>215</v>
      </c>
      <c r="R20" s="137" t="s">
        <v>296</v>
      </c>
      <c r="S20" s="115" t="s">
        <v>215</v>
      </c>
      <c r="T20" s="137" t="s">
        <v>311</v>
      </c>
      <c r="U20" s="115" t="s">
        <v>215</v>
      </c>
      <c r="V20" s="137" t="s">
        <v>321</v>
      </c>
      <c r="W20" s="115" t="s">
        <v>215</v>
      </c>
      <c r="X20" s="137" t="s">
        <v>331</v>
      </c>
    </row>
    <row r="21" spans="1:24" ht="204.75" x14ac:dyDescent="0.2">
      <c r="A21" s="211"/>
      <c r="B21" s="140" t="s">
        <v>167</v>
      </c>
      <c r="C21" s="115" t="s">
        <v>110</v>
      </c>
      <c r="D21" s="115" t="s">
        <v>204</v>
      </c>
      <c r="E21" s="115" t="s">
        <v>110</v>
      </c>
      <c r="F21" s="115" t="s">
        <v>216</v>
      </c>
      <c r="G21" s="115" t="s">
        <v>110</v>
      </c>
      <c r="H21" s="137" t="s">
        <v>241</v>
      </c>
      <c r="I21" s="115"/>
      <c r="J21" s="137" t="s">
        <v>249</v>
      </c>
      <c r="K21" s="115" t="s">
        <v>110</v>
      </c>
      <c r="L21" s="137" t="s">
        <v>262</v>
      </c>
      <c r="M21" s="115" t="s">
        <v>110</v>
      </c>
      <c r="N21" s="137" t="s">
        <v>273</v>
      </c>
      <c r="O21" s="115" t="s">
        <v>110</v>
      </c>
      <c r="P21" s="137" t="s">
        <v>287</v>
      </c>
      <c r="Q21" s="115" t="s">
        <v>110</v>
      </c>
      <c r="R21" s="137" t="s">
        <v>298</v>
      </c>
      <c r="S21" s="115" t="s">
        <v>110</v>
      </c>
      <c r="T21" s="137" t="s">
        <v>306</v>
      </c>
      <c r="U21" s="115" t="s">
        <v>110</v>
      </c>
      <c r="V21" s="137" t="s">
        <v>322</v>
      </c>
      <c r="W21" s="115" t="s">
        <v>215</v>
      </c>
      <c r="X21" s="137" t="s">
        <v>333</v>
      </c>
    </row>
    <row r="22" spans="1:24" ht="171" customHeight="1" x14ac:dyDescent="0.2">
      <c r="A22" s="147"/>
      <c r="B22" s="140" t="s">
        <v>168</v>
      </c>
      <c r="C22" s="115" t="s">
        <v>110</v>
      </c>
      <c r="D22" s="115" t="s">
        <v>206</v>
      </c>
      <c r="E22" s="115" t="s">
        <v>110</v>
      </c>
      <c r="F22" s="115" t="s">
        <v>217</v>
      </c>
      <c r="G22" s="115" t="s">
        <v>110</v>
      </c>
      <c r="H22" s="137" t="s">
        <v>242</v>
      </c>
      <c r="I22" s="115"/>
      <c r="J22" s="137" t="s">
        <v>249</v>
      </c>
      <c r="K22" s="115" t="s">
        <v>110</v>
      </c>
      <c r="L22" s="137" t="s">
        <v>263</v>
      </c>
      <c r="M22" s="115" t="s">
        <v>110</v>
      </c>
      <c r="N22" s="137" t="s">
        <v>274</v>
      </c>
      <c r="O22" s="115" t="s">
        <v>110</v>
      </c>
      <c r="P22" s="137" t="s">
        <v>289</v>
      </c>
      <c r="Q22" s="115" t="s">
        <v>110</v>
      </c>
      <c r="R22" s="137" t="s">
        <v>242</v>
      </c>
      <c r="S22" s="115" t="s">
        <v>110</v>
      </c>
      <c r="T22" s="137" t="s">
        <v>308</v>
      </c>
      <c r="U22" s="115" t="s">
        <v>110</v>
      </c>
      <c r="V22" s="137" t="s">
        <v>323</v>
      </c>
      <c r="W22" s="115" t="s">
        <v>215</v>
      </c>
      <c r="X22" s="137" t="s">
        <v>332</v>
      </c>
    </row>
    <row r="23" spans="1:24" ht="24.95" customHeight="1" x14ac:dyDescent="0.2">
      <c r="A23" s="117" t="s">
        <v>138</v>
      </c>
      <c r="B23" s="145" t="s">
        <v>139</v>
      </c>
      <c r="C23" s="146"/>
      <c r="D23" s="146"/>
      <c r="E23" s="146"/>
      <c r="F23" s="146"/>
      <c r="G23" s="146"/>
      <c r="H23" s="146"/>
      <c r="I23" s="146"/>
      <c r="J23" s="146"/>
      <c r="K23" s="146"/>
      <c r="L23" s="146"/>
      <c r="M23" s="146"/>
      <c r="N23" s="146"/>
      <c r="O23" s="146"/>
      <c r="P23" s="146"/>
      <c r="Q23" s="146"/>
      <c r="R23" s="146"/>
      <c r="S23" s="146"/>
      <c r="T23" s="146"/>
      <c r="U23" s="146"/>
      <c r="V23" s="146"/>
      <c r="W23" s="146"/>
      <c r="X23" s="146"/>
    </row>
    <row r="24" spans="1:24" ht="48.75" customHeight="1" x14ac:dyDescent="0.2">
      <c r="A24" s="136"/>
      <c r="B24" s="148" t="s">
        <v>140</v>
      </c>
      <c r="C24" s="115"/>
      <c r="D24" s="116"/>
      <c r="E24" s="115"/>
      <c r="F24" s="116"/>
      <c r="G24" s="115"/>
      <c r="H24" s="116"/>
      <c r="I24" s="115"/>
      <c r="J24" s="116"/>
      <c r="K24" s="115"/>
      <c r="L24" s="116"/>
      <c r="M24" s="115"/>
      <c r="N24" s="116"/>
      <c r="O24" s="115"/>
      <c r="P24" s="116"/>
      <c r="Q24" s="115"/>
      <c r="R24" s="116"/>
      <c r="S24" s="115"/>
      <c r="T24" s="116"/>
      <c r="U24" s="115"/>
      <c r="V24" s="116"/>
      <c r="W24" s="115"/>
      <c r="X24" s="116"/>
    </row>
    <row r="25" spans="1:24" ht="13.5" thickBot="1" x14ac:dyDescent="0.25">
      <c r="A25" s="91"/>
      <c r="B25" s="91"/>
      <c r="C25" s="91"/>
      <c r="D25" s="91"/>
      <c r="E25" s="91"/>
      <c r="F25" s="91"/>
      <c r="G25" s="91"/>
      <c r="H25" s="91"/>
      <c r="I25" s="91"/>
      <c r="J25" s="91"/>
      <c r="K25" s="91"/>
      <c r="L25" s="91"/>
      <c r="M25" s="91"/>
      <c r="N25" s="91"/>
      <c r="O25" s="91"/>
      <c r="P25" s="91"/>
      <c r="Q25" s="91"/>
      <c r="R25" s="91"/>
      <c r="S25" s="91"/>
      <c r="T25" s="91"/>
      <c r="U25" s="91"/>
      <c r="V25" s="91"/>
      <c r="W25" s="91"/>
      <c r="X25" s="91"/>
    </row>
    <row r="26" spans="1:24" s="92" customFormat="1" ht="19.5" customHeight="1" thickBot="1" x14ac:dyDescent="0.3">
      <c r="A26" s="382" t="s">
        <v>112</v>
      </c>
      <c r="B26" s="383"/>
      <c r="C26" s="376" t="s">
        <v>123</v>
      </c>
      <c r="D26" s="377"/>
      <c r="E26" s="376" t="s">
        <v>218</v>
      </c>
      <c r="F26" s="377"/>
      <c r="G26" s="376" t="s">
        <v>123</v>
      </c>
      <c r="H26" s="377"/>
      <c r="I26" s="376" t="s">
        <v>218</v>
      </c>
      <c r="J26" s="377"/>
      <c r="K26" s="376" t="s">
        <v>218</v>
      </c>
      <c r="L26" s="377"/>
      <c r="M26" s="376" t="s">
        <v>218</v>
      </c>
      <c r="N26" s="377"/>
      <c r="O26" s="376" t="s">
        <v>123</v>
      </c>
      <c r="P26" s="377"/>
      <c r="Q26" s="376" t="s">
        <v>218</v>
      </c>
      <c r="R26" s="377"/>
      <c r="S26" s="376" t="s">
        <v>218</v>
      </c>
      <c r="T26" s="377"/>
      <c r="U26" s="376" t="s">
        <v>218</v>
      </c>
      <c r="V26" s="377"/>
      <c r="W26" s="376" t="s">
        <v>218</v>
      </c>
      <c r="X26" s="377"/>
    </row>
    <row r="27" spans="1:24" x14ac:dyDescent="0.2">
      <c r="D27" s="94"/>
      <c r="F27" s="94"/>
      <c r="H27" s="94"/>
      <c r="J27" s="94"/>
      <c r="L27" s="94"/>
      <c r="N27" s="94"/>
      <c r="P27" s="94"/>
      <c r="R27" s="94"/>
      <c r="T27" s="94"/>
      <c r="V27" s="94"/>
      <c r="X27" s="94"/>
    </row>
    <row r="28" spans="1:24" s="98" customFormat="1" ht="15.75" hidden="1" x14ac:dyDescent="0.25">
      <c r="A28" s="149"/>
      <c r="B28" s="150" t="s">
        <v>141</v>
      </c>
      <c r="C28" s="92"/>
      <c r="D28" s="151">
        <f>+D24</f>
        <v>0</v>
      </c>
      <c r="E28" s="92"/>
      <c r="F28" s="151">
        <f>+F24</f>
        <v>0</v>
      </c>
      <c r="G28" s="92"/>
      <c r="H28" s="151">
        <f>+H24</f>
        <v>0</v>
      </c>
      <c r="I28" s="92"/>
      <c r="J28" s="151">
        <f>+J24</f>
        <v>0</v>
      </c>
      <c r="K28" s="92"/>
      <c r="L28" s="151">
        <f>+L24</f>
        <v>0</v>
      </c>
      <c r="M28" s="92"/>
      <c r="N28" s="151">
        <f>+N24</f>
        <v>0</v>
      </c>
      <c r="O28" s="92"/>
      <c r="P28" s="151">
        <f>+P24</f>
        <v>0</v>
      </c>
      <c r="Q28" s="92"/>
      <c r="R28" s="151">
        <f>+R24</f>
        <v>0</v>
      </c>
      <c r="S28" s="92"/>
      <c r="T28" s="151">
        <f>+T24</f>
        <v>0</v>
      </c>
      <c r="U28" s="92"/>
      <c r="V28" s="151">
        <f>+V24</f>
        <v>0</v>
      </c>
      <c r="W28" s="92"/>
      <c r="X28" s="151">
        <f>+X24</f>
        <v>0</v>
      </c>
    </row>
    <row r="29" spans="1:24" s="98" customFormat="1" ht="15.75" hidden="1" x14ac:dyDescent="0.25">
      <c r="A29" s="149"/>
      <c r="B29" s="150" t="s">
        <v>142</v>
      </c>
      <c r="C29" s="92"/>
      <c r="D29" s="153" t="e">
        <f>+ROUND(IF(D28&lt;=VLOOKUP($B$48,formula,2,FALSE),800*(1-((VLOOKUP($B$48,formula,2,FALSE)-D28)/VLOOKUP($B$48,formula,2,FALSE))),800*(1-2*(ABS(VLOOKUP($B$48,formula,2,FALSE)-D28)/VLOOKUP($B$48,formula,2,FALSE)))),3)</f>
        <v>#DIV/0!</v>
      </c>
      <c r="E29" s="92"/>
      <c r="F29" s="153" t="e">
        <f>+ROUND(IF(F28&lt;=VLOOKUP($B$48,formula,2,FALSE),800*(1-((VLOOKUP($B$48,formula,2,FALSE)-F28)/VLOOKUP($B$48,formula,2,FALSE))),800*(1-2*(ABS(VLOOKUP($B$48,formula,2,FALSE)-F28)/VLOOKUP($B$48,formula,2,FALSE)))),3)</f>
        <v>#DIV/0!</v>
      </c>
      <c r="G29" s="92"/>
      <c r="H29" s="153" t="e">
        <f>+ROUND(IF(H28&lt;=VLOOKUP($B$48,formula,2,FALSE),800*(1-((VLOOKUP($B$48,formula,2,FALSE)-H28)/VLOOKUP($B$48,formula,2,FALSE))),800*(1-2*(ABS(VLOOKUP($B$48,formula,2,FALSE)-H28)/VLOOKUP($B$48,formula,2,FALSE)))),3)</f>
        <v>#DIV/0!</v>
      </c>
      <c r="I29" s="92"/>
      <c r="J29" s="153" t="e">
        <f>+ROUND(IF(J28&lt;=VLOOKUP($B$48,formula,2,FALSE),800*(1-((VLOOKUP($B$48,formula,2,FALSE)-J28)/VLOOKUP($B$48,formula,2,FALSE))),800*(1-2*(ABS(VLOOKUP($B$48,formula,2,FALSE)-J28)/VLOOKUP($B$48,formula,2,FALSE)))),3)</f>
        <v>#DIV/0!</v>
      </c>
      <c r="K29" s="92"/>
      <c r="L29" s="153" t="e">
        <f>+ROUND(IF(L28&lt;=VLOOKUP($B$48,formula,2,FALSE),800*(1-((VLOOKUP($B$48,formula,2,FALSE)-L28)/VLOOKUP($B$48,formula,2,FALSE))),800*(1-2*(ABS(VLOOKUP($B$48,formula,2,FALSE)-L28)/VLOOKUP($B$48,formula,2,FALSE)))),3)</f>
        <v>#DIV/0!</v>
      </c>
      <c r="M29" s="92"/>
      <c r="N29" s="153" t="e">
        <f>+ROUND(IF(N28&lt;=VLOOKUP($B$48,formula,2,FALSE),800*(1-((VLOOKUP($B$48,formula,2,FALSE)-N28)/VLOOKUP($B$48,formula,2,FALSE))),800*(1-2*(ABS(VLOOKUP($B$48,formula,2,FALSE)-N28)/VLOOKUP($B$48,formula,2,FALSE)))),3)</f>
        <v>#DIV/0!</v>
      </c>
      <c r="O29" s="92"/>
      <c r="P29" s="153" t="e">
        <f>+ROUND(IF(P28&lt;=VLOOKUP($B$48,formula,2,FALSE),800*(1-((VLOOKUP($B$48,formula,2,FALSE)-P28)/VLOOKUP($B$48,formula,2,FALSE))),800*(1-2*(ABS(VLOOKUP($B$48,formula,2,FALSE)-P28)/VLOOKUP($B$48,formula,2,FALSE)))),3)</f>
        <v>#DIV/0!</v>
      </c>
      <c r="Q29" s="92"/>
      <c r="R29" s="153" t="e">
        <f>+ROUND(IF(R28&lt;=VLOOKUP($B$48,formula,2,FALSE),800*(1-((VLOOKUP($B$48,formula,2,FALSE)-R28)/VLOOKUP($B$48,formula,2,FALSE))),800*(1-2*(ABS(VLOOKUP($B$48,formula,2,FALSE)-R28)/VLOOKUP($B$48,formula,2,FALSE)))),3)</f>
        <v>#DIV/0!</v>
      </c>
      <c r="S29" s="92"/>
      <c r="T29" s="153" t="e">
        <f>+ROUND(IF(T28&lt;=VLOOKUP($B$48,formula,2,FALSE),800*(1-((VLOOKUP($B$48,formula,2,FALSE)-T28)/VLOOKUP($B$48,formula,2,FALSE))),800*(1-2*(ABS(VLOOKUP($B$48,formula,2,FALSE)-T28)/VLOOKUP($B$48,formula,2,FALSE)))),3)</f>
        <v>#DIV/0!</v>
      </c>
      <c r="U29" s="92"/>
      <c r="V29" s="153" t="e">
        <f>+ROUND(IF(V28&lt;=VLOOKUP($B$48,formula,2,FALSE),800*(1-((VLOOKUP($B$48,formula,2,FALSE)-V28)/VLOOKUP($B$48,formula,2,FALSE))),800*(1-2*(ABS(VLOOKUP($B$48,formula,2,FALSE)-V28)/VLOOKUP($B$48,formula,2,FALSE)))),3)</f>
        <v>#DIV/0!</v>
      </c>
      <c r="W29" s="92"/>
      <c r="X29" s="153" t="e">
        <f>+ROUND(IF(X28&lt;=VLOOKUP($B$48,formula,2,FALSE),800*(1-((VLOOKUP($B$48,formula,2,FALSE)-X28)/VLOOKUP($B$48,formula,2,FALSE))),800*(1-2*(ABS(VLOOKUP($B$48,formula,2,FALSE)-X28)/VLOOKUP($B$48,formula,2,FALSE)))),3)</f>
        <v>#DIV/0!</v>
      </c>
    </row>
    <row r="30" spans="1:24" s="98" customFormat="1" ht="15.75" hidden="1" x14ac:dyDescent="0.25">
      <c r="A30" s="149"/>
      <c r="B30" s="150" t="s">
        <v>159</v>
      </c>
      <c r="C30" s="92"/>
      <c r="D30" s="149">
        <v>200</v>
      </c>
      <c r="E30" s="92"/>
      <c r="F30" s="149">
        <v>200</v>
      </c>
      <c r="G30" s="92"/>
      <c r="H30" s="149">
        <v>200</v>
      </c>
      <c r="I30" s="92"/>
      <c r="J30" s="149">
        <v>200</v>
      </c>
      <c r="K30" s="92"/>
      <c r="L30" s="149">
        <v>200</v>
      </c>
      <c r="M30" s="92"/>
      <c r="N30" s="149">
        <v>200</v>
      </c>
      <c r="O30" s="92"/>
      <c r="P30" s="149">
        <v>200</v>
      </c>
      <c r="Q30" s="92"/>
      <c r="R30" s="149">
        <v>200</v>
      </c>
      <c r="S30" s="92"/>
      <c r="T30" s="149">
        <v>200</v>
      </c>
      <c r="U30" s="92"/>
      <c r="V30" s="149">
        <v>200</v>
      </c>
      <c r="W30" s="92"/>
      <c r="X30" s="149">
        <v>200</v>
      </c>
    </row>
    <row r="31" spans="1:24" s="98" customFormat="1" ht="15.75" hidden="1" x14ac:dyDescent="0.25">
      <c r="A31" s="149"/>
      <c r="B31" s="150" t="s">
        <v>143</v>
      </c>
      <c r="C31" s="92"/>
      <c r="D31" s="154" t="e">
        <f>SUM(D29:D30)</f>
        <v>#DIV/0!</v>
      </c>
      <c r="E31" s="92"/>
      <c r="F31" s="154" t="e">
        <f>SUM(F29:F30)</f>
        <v>#DIV/0!</v>
      </c>
      <c r="G31" s="92"/>
      <c r="H31" s="154" t="e">
        <f>SUM(H29:H30)</f>
        <v>#DIV/0!</v>
      </c>
      <c r="I31" s="92"/>
      <c r="J31" s="154" t="e">
        <f>SUM(J29:J30)</f>
        <v>#DIV/0!</v>
      </c>
      <c r="K31" s="92"/>
      <c r="L31" s="154" t="e">
        <f>SUM(L29:L30)</f>
        <v>#DIV/0!</v>
      </c>
      <c r="M31" s="92"/>
      <c r="N31" s="154" t="e">
        <f>SUM(N29:N30)</f>
        <v>#DIV/0!</v>
      </c>
      <c r="O31" s="92"/>
      <c r="P31" s="154" t="e">
        <f>SUM(P29:P30)</f>
        <v>#DIV/0!</v>
      </c>
      <c r="Q31" s="92"/>
      <c r="R31" s="154" t="e">
        <f>SUM(R29:R30)</f>
        <v>#DIV/0!</v>
      </c>
      <c r="S31" s="92"/>
      <c r="T31" s="154" t="e">
        <f>SUM(T29:T30)</f>
        <v>#DIV/0!</v>
      </c>
      <c r="U31" s="92"/>
      <c r="V31" s="154" t="e">
        <f>SUM(V29:V30)</f>
        <v>#DIV/0!</v>
      </c>
      <c r="W31" s="92"/>
      <c r="X31" s="154" t="e">
        <f>SUM(X29:X30)</f>
        <v>#DIV/0!</v>
      </c>
    </row>
    <row r="32" spans="1:24" s="98" customFormat="1" ht="18" hidden="1" x14ac:dyDescent="0.25">
      <c r="A32" s="149"/>
      <c r="B32" s="150" t="s">
        <v>144</v>
      </c>
      <c r="C32" s="155"/>
      <c r="D32" s="156"/>
      <c r="E32" s="155"/>
      <c r="F32" s="156"/>
      <c r="G32" s="155"/>
      <c r="H32" s="156"/>
      <c r="I32" s="155"/>
      <c r="J32" s="156"/>
      <c r="K32" s="155"/>
      <c r="L32" s="156"/>
      <c r="M32" s="155"/>
      <c r="N32" s="156"/>
      <c r="O32" s="155"/>
      <c r="P32" s="156"/>
      <c r="Q32" s="155"/>
      <c r="R32" s="156"/>
      <c r="S32" s="155"/>
      <c r="T32" s="156"/>
      <c r="U32" s="155"/>
      <c r="V32" s="156"/>
      <c r="W32" s="155"/>
      <c r="X32" s="156"/>
    </row>
    <row r="33" spans="1:34" s="98" customFormat="1" ht="15.75" hidden="1" x14ac:dyDescent="0.25">
      <c r="A33" s="149"/>
      <c r="B33" s="150"/>
      <c r="C33" s="96"/>
      <c r="D33" s="157"/>
      <c r="E33" s="96"/>
      <c r="F33" s="157"/>
      <c r="G33" s="96"/>
      <c r="H33" s="157"/>
      <c r="I33" s="96"/>
      <c r="J33" s="157"/>
      <c r="K33" s="96"/>
      <c r="L33" s="157"/>
      <c r="M33" s="96"/>
      <c r="N33" s="157"/>
      <c r="O33" s="96"/>
      <c r="P33" s="157"/>
      <c r="Q33" s="96"/>
      <c r="R33" s="157"/>
      <c r="S33" s="96"/>
      <c r="T33" s="157"/>
      <c r="U33" s="96"/>
      <c r="V33" s="157"/>
      <c r="W33" s="96"/>
      <c r="X33" s="157"/>
    </row>
    <row r="34" spans="1:34" s="98" customFormat="1" ht="18" hidden="1" x14ac:dyDescent="0.25">
      <c r="A34" s="114" t="s">
        <v>145</v>
      </c>
      <c r="B34" s="202">
        <v>2429123643</v>
      </c>
      <c r="C34" s="96"/>
      <c r="D34" s="96"/>
      <c r="E34" s="96"/>
      <c r="F34" s="96"/>
      <c r="G34" s="96"/>
      <c r="H34" s="96"/>
      <c r="I34" s="96"/>
      <c r="J34" s="96"/>
      <c r="K34" s="96"/>
      <c r="L34" s="96"/>
      <c r="M34" s="96"/>
      <c r="N34" s="96"/>
      <c r="O34" s="96"/>
      <c r="P34" s="96"/>
      <c r="Q34" s="96"/>
      <c r="R34" s="96"/>
      <c r="S34" s="96"/>
      <c r="T34" s="96"/>
      <c r="U34" s="96"/>
      <c r="V34" s="96"/>
      <c r="W34" s="96"/>
      <c r="X34" s="96"/>
      <c r="AB34" s="99"/>
      <c r="AH34" s="99"/>
    </row>
    <row r="35" spans="1:34" s="98" customFormat="1" ht="15.75" hidden="1" x14ac:dyDescent="0.25">
      <c r="A35" s="159"/>
      <c r="B35" s="160"/>
      <c r="C35" s="96"/>
      <c r="D35" s="96"/>
      <c r="E35" s="96"/>
      <c r="F35" s="96"/>
      <c r="G35" s="96"/>
      <c r="H35" s="96"/>
      <c r="I35" s="96"/>
      <c r="J35" s="96"/>
      <c r="K35" s="96"/>
      <c r="L35" s="96"/>
      <c r="M35" s="96"/>
      <c r="N35" s="96"/>
      <c r="O35" s="96"/>
      <c r="P35" s="96"/>
      <c r="Q35" s="96"/>
      <c r="R35" s="96"/>
      <c r="S35" s="96"/>
      <c r="T35" s="96"/>
      <c r="U35" s="96"/>
      <c r="V35" s="96"/>
      <c r="W35" s="96"/>
      <c r="X35" s="96"/>
    </row>
    <row r="36" spans="1:34" s="98" customFormat="1" ht="18" hidden="1" x14ac:dyDescent="0.25">
      <c r="A36" s="114" t="s">
        <v>156</v>
      </c>
      <c r="B36" s="214">
        <f>+MAX(C28:X28)</f>
        <v>0</v>
      </c>
      <c r="C36" s="96"/>
      <c r="D36" s="96"/>
      <c r="E36" s="96"/>
      <c r="F36" s="96"/>
      <c r="G36" s="96"/>
      <c r="H36" s="96"/>
      <c r="I36" s="96"/>
      <c r="J36" s="96"/>
      <c r="K36" s="96"/>
      <c r="L36" s="96"/>
      <c r="M36" s="96"/>
      <c r="N36" s="96"/>
      <c r="O36" s="96"/>
      <c r="P36" s="96"/>
      <c r="Q36" s="96"/>
      <c r="R36" s="96"/>
      <c r="S36" s="96"/>
      <c r="T36" s="96"/>
      <c r="U36" s="96"/>
      <c r="V36" s="96"/>
      <c r="W36" s="96"/>
      <c r="X36" s="96"/>
      <c r="AB36" s="99"/>
      <c r="AH36" s="99"/>
    </row>
    <row r="37" spans="1:34" s="98" customFormat="1" ht="15.75" hidden="1" x14ac:dyDescent="0.25">
      <c r="A37" s="159"/>
      <c r="B37" s="160"/>
      <c r="C37" s="96"/>
      <c r="D37" s="96"/>
      <c r="E37" s="96"/>
      <c r="F37" s="96"/>
      <c r="G37" s="96"/>
      <c r="H37" s="96"/>
      <c r="I37" s="96"/>
      <c r="J37" s="96"/>
      <c r="K37" s="96"/>
      <c r="L37" s="96"/>
      <c r="M37" s="96"/>
      <c r="N37" s="96"/>
      <c r="O37" s="96"/>
      <c r="P37" s="96"/>
      <c r="Q37" s="96"/>
      <c r="R37" s="96"/>
      <c r="S37" s="96"/>
      <c r="T37" s="96"/>
      <c r="U37" s="96"/>
      <c r="V37" s="96"/>
      <c r="W37" s="96"/>
      <c r="X37" s="96"/>
    </row>
    <row r="38" spans="1:34" s="98" customFormat="1" ht="15.75" hidden="1" x14ac:dyDescent="0.25">
      <c r="A38" s="114" t="s">
        <v>146</v>
      </c>
      <c r="B38" s="161" t="s">
        <v>147</v>
      </c>
      <c r="C38" s="96"/>
      <c r="D38" s="152"/>
      <c r="E38" s="96"/>
      <c r="F38" s="152"/>
      <c r="G38" s="96"/>
      <c r="H38" s="152"/>
      <c r="I38" s="96"/>
      <c r="J38" s="152"/>
      <c r="K38" s="96"/>
      <c r="L38" s="152"/>
      <c r="M38" s="96"/>
      <c r="N38" s="152"/>
      <c r="O38" s="96"/>
      <c r="P38" s="152"/>
      <c r="Q38" s="96"/>
      <c r="R38" s="152"/>
      <c r="S38" s="96"/>
      <c r="T38" s="152"/>
      <c r="U38" s="96"/>
      <c r="V38" s="152"/>
      <c r="W38" s="96"/>
      <c r="X38" s="152"/>
    </row>
    <row r="39" spans="1:34" s="98" customFormat="1" ht="18" hidden="1" x14ac:dyDescent="0.25">
      <c r="A39" s="162">
        <v>1</v>
      </c>
      <c r="B39" s="163">
        <f>+AVERAGE(D28:X28)</f>
        <v>0</v>
      </c>
      <c r="C39" s="96"/>
      <c r="D39" s="96"/>
      <c r="E39" s="96"/>
      <c r="F39" s="96"/>
      <c r="G39" s="96"/>
      <c r="H39" s="96"/>
      <c r="I39" s="96"/>
      <c r="J39" s="96"/>
      <c r="K39" s="96"/>
      <c r="L39" s="96"/>
      <c r="M39" s="96"/>
      <c r="N39" s="96"/>
      <c r="O39" s="96"/>
      <c r="P39" s="96"/>
      <c r="Q39" s="96"/>
      <c r="R39" s="96"/>
      <c r="S39" s="96"/>
      <c r="T39" s="96"/>
      <c r="U39" s="96"/>
      <c r="V39" s="96"/>
      <c r="W39" s="96"/>
      <c r="X39" s="96"/>
    </row>
    <row r="40" spans="1:34" s="98" customFormat="1" ht="18" hidden="1" x14ac:dyDescent="0.25">
      <c r="A40" s="162">
        <v>2</v>
      </c>
      <c r="B40" s="163">
        <f>+(B39+B36)/2</f>
        <v>0</v>
      </c>
      <c r="C40" s="96"/>
      <c r="D40" s="96"/>
      <c r="E40" s="96"/>
      <c r="F40" s="96"/>
      <c r="G40" s="96"/>
      <c r="H40" s="96"/>
      <c r="I40" s="96"/>
      <c r="J40" s="96"/>
      <c r="K40" s="96"/>
      <c r="L40" s="96"/>
      <c r="M40" s="96"/>
      <c r="N40" s="96"/>
      <c r="O40" s="96"/>
      <c r="P40" s="96"/>
      <c r="Q40" s="96"/>
      <c r="R40" s="96"/>
      <c r="S40" s="96"/>
      <c r="T40" s="96"/>
      <c r="U40" s="96"/>
      <c r="V40" s="96"/>
      <c r="W40" s="96"/>
      <c r="X40" s="96"/>
    </row>
    <row r="41" spans="1:34" s="98" customFormat="1" ht="18" hidden="1" x14ac:dyDescent="0.25">
      <c r="A41" s="162">
        <v>3</v>
      </c>
      <c r="B41" s="163" t="e">
        <f>+GEOMEAN(D28:X28,B34,B34)</f>
        <v>#NUM!</v>
      </c>
      <c r="C41" s="158"/>
      <c r="D41" s="96"/>
      <c r="E41" s="158"/>
      <c r="F41" s="96"/>
      <c r="G41" s="158"/>
      <c r="H41" s="96"/>
      <c r="I41" s="158"/>
      <c r="J41" s="96"/>
      <c r="K41" s="158"/>
      <c r="L41" s="96"/>
      <c r="M41" s="158"/>
      <c r="N41" s="96"/>
      <c r="O41" s="158"/>
      <c r="P41" s="96"/>
      <c r="Q41" s="158"/>
      <c r="R41" s="96"/>
      <c r="S41" s="158"/>
      <c r="T41" s="96"/>
      <c r="U41" s="158"/>
      <c r="V41" s="96"/>
      <c r="W41" s="158"/>
      <c r="X41" s="96"/>
    </row>
    <row r="42" spans="1:34" s="98" customFormat="1" ht="15.75" hidden="1" x14ac:dyDescent="0.25">
      <c r="A42" s="96"/>
      <c r="B42" s="160"/>
      <c r="C42" s="158"/>
      <c r="D42" s="96"/>
      <c r="E42" s="158"/>
      <c r="F42" s="96"/>
      <c r="G42" s="158"/>
      <c r="H42" s="96"/>
      <c r="I42" s="158"/>
      <c r="J42" s="96"/>
      <c r="K42" s="158"/>
      <c r="L42" s="96"/>
      <c r="M42" s="158"/>
      <c r="N42" s="96"/>
      <c r="O42" s="158"/>
      <c r="P42" s="96"/>
      <c r="Q42" s="158"/>
      <c r="R42" s="96"/>
      <c r="S42" s="158"/>
      <c r="T42" s="96"/>
      <c r="U42" s="158"/>
      <c r="V42" s="96"/>
      <c r="W42" s="158"/>
      <c r="X42" s="96"/>
    </row>
    <row r="43" spans="1:34" s="98" customFormat="1" ht="18" hidden="1" x14ac:dyDescent="0.25">
      <c r="A43" s="164" t="s">
        <v>148</v>
      </c>
      <c r="B43" s="165">
        <f>+COUNT(C28:X28)</f>
        <v>11</v>
      </c>
      <c r="C43" s="158"/>
      <c r="D43" s="96"/>
      <c r="E43" s="158"/>
      <c r="F43" s="96"/>
      <c r="G43" s="158"/>
      <c r="H43" s="96"/>
      <c r="I43" s="158"/>
      <c r="J43" s="96"/>
      <c r="K43" s="158"/>
      <c r="L43" s="96"/>
      <c r="M43" s="158"/>
      <c r="N43" s="96"/>
      <c r="O43" s="158"/>
      <c r="P43" s="96"/>
      <c r="Q43" s="158"/>
      <c r="R43" s="96"/>
      <c r="S43" s="158"/>
      <c r="T43" s="96"/>
      <c r="U43" s="158"/>
      <c r="V43" s="96"/>
      <c r="W43" s="158"/>
      <c r="X43" s="96"/>
    </row>
    <row r="44" spans="1:34" s="98" customFormat="1" ht="18" hidden="1" x14ac:dyDescent="0.25">
      <c r="A44" s="166" t="s">
        <v>149</v>
      </c>
      <c r="B44" s="167" t="str">
        <f>+IF(AND(1&lt;=B43,B43&lt;=3),1,IF(AND(4&lt;=B43,B43&lt;=6),2,IF(AND(7&lt;=B43,B43&lt;=10),3,"NO APLICA")))</f>
        <v>NO APLICA</v>
      </c>
      <c r="C44" s="158"/>
      <c r="D44" s="96"/>
      <c r="E44" s="158"/>
      <c r="F44" s="96"/>
      <c r="G44" s="158"/>
      <c r="H44" s="96"/>
      <c r="I44" s="158"/>
      <c r="J44" s="96"/>
      <c r="K44" s="158"/>
      <c r="L44" s="96"/>
      <c r="M44" s="158"/>
      <c r="N44" s="96"/>
      <c r="O44" s="158"/>
      <c r="P44" s="96"/>
      <c r="Q44" s="158"/>
      <c r="R44" s="96"/>
      <c r="S44" s="158"/>
      <c r="T44" s="96"/>
      <c r="U44" s="158"/>
      <c r="V44" s="96"/>
      <c r="W44" s="158"/>
      <c r="X44" s="96"/>
    </row>
    <row r="45" spans="1:34" s="98" customFormat="1" ht="12.75" hidden="1" customHeight="1" x14ac:dyDescent="0.25">
      <c r="A45" s="168"/>
      <c r="B45" s="169"/>
      <c r="C45" s="158"/>
      <c r="D45" s="96"/>
      <c r="E45" s="158"/>
      <c r="F45" s="96"/>
      <c r="G45" s="158"/>
      <c r="H45" s="96"/>
      <c r="I45" s="158"/>
      <c r="J45" s="96"/>
      <c r="K45" s="158"/>
      <c r="L45" s="96"/>
      <c r="M45" s="158"/>
      <c r="N45" s="96"/>
      <c r="O45" s="158"/>
      <c r="P45" s="96"/>
      <c r="Q45" s="158"/>
      <c r="R45" s="96"/>
      <c r="S45" s="158"/>
      <c r="T45" s="96"/>
      <c r="U45" s="158"/>
      <c r="V45" s="96"/>
      <c r="W45" s="158"/>
      <c r="X45" s="96"/>
    </row>
    <row r="46" spans="1:34" s="98" customFormat="1" ht="18" hidden="1" x14ac:dyDescent="0.25">
      <c r="A46" s="164" t="s">
        <v>150</v>
      </c>
      <c r="B46" s="170">
        <v>2963.58</v>
      </c>
      <c r="C46" s="158"/>
      <c r="D46" s="96"/>
      <c r="E46" s="158"/>
      <c r="F46" s="96"/>
      <c r="G46" s="158"/>
      <c r="H46" s="96"/>
      <c r="I46" s="158"/>
      <c r="J46" s="96"/>
      <c r="K46" s="158"/>
      <c r="L46" s="96"/>
      <c r="M46" s="158"/>
      <c r="N46" s="96"/>
      <c r="O46" s="158"/>
      <c r="P46" s="96"/>
      <c r="Q46" s="158"/>
      <c r="R46" s="96"/>
      <c r="S46" s="158"/>
      <c r="T46" s="96"/>
      <c r="U46" s="158"/>
      <c r="V46" s="96"/>
      <c r="W46" s="158"/>
      <c r="X46" s="96"/>
    </row>
    <row r="47" spans="1:34" s="98" customFormat="1" ht="18" hidden="1" x14ac:dyDescent="0.25">
      <c r="A47" s="164" t="s">
        <v>151</v>
      </c>
      <c r="B47" s="171">
        <f>+MOD(B46,INT(B46))</f>
        <v>0.57999999999992724</v>
      </c>
      <c r="C47" s="158"/>
      <c r="D47" s="96"/>
      <c r="E47" s="158"/>
      <c r="F47" s="96"/>
      <c r="G47" s="158"/>
      <c r="H47" s="96"/>
      <c r="I47" s="158"/>
      <c r="J47" s="96"/>
      <c r="K47" s="158"/>
      <c r="L47" s="96"/>
      <c r="M47" s="158"/>
      <c r="N47" s="96"/>
      <c r="O47" s="158"/>
      <c r="P47" s="96"/>
      <c r="Q47" s="158"/>
      <c r="R47" s="96"/>
      <c r="S47" s="158"/>
      <c r="T47" s="96"/>
      <c r="U47" s="158"/>
      <c r="V47" s="96"/>
      <c r="W47" s="158"/>
      <c r="X47" s="96"/>
    </row>
    <row r="48" spans="1:34" s="98" customFormat="1" ht="32.25" hidden="1" customHeight="1" x14ac:dyDescent="0.25">
      <c r="A48" s="164" t="s">
        <v>146</v>
      </c>
      <c r="B48" s="213">
        <f>+IF(AND(0&lt;=B47,B47&lt;=0.33),1,IF(AND(0.34&lt;=B47,B47&lt;=0.66),2,IF(AND(0.67&lt;=B47,B47&lt;=0.99),3,"NO APLICA")))</f>
        <v>2</v>
      </c>
      <c r="C48" s="158"/>
      <c r="D48" s="96"/>
      <c r="E48" s="158"/>
      <c r="F48" s="96"/>
      <c r="G48" s="158"/>
      <c r="H48" s="96"/>
      <c r="I48" s="158"/>
      <c r="J48" s="96"/>
      <c r="K48" s="158"/>
      <c r="L48" s="96"/>
      <c r="M48" s="158"/>
      <c r="N48" s="96"/>
      <c r="O48" s="158"/>
      <c r="P48" s="96"/>
      <c r="Q48" s="158"/>
      <c r="R48" s="96"/>
      <c r="S48" s="158"/>
      <c r="T48" s="96"/>
      <c r="U48" s="158"/>
      <c r="V48" s="96"/>
      <c r="W48" s="158"/>
      <c r="X48" s="96"/>
    </row>
    <row r="49" spans="2:24" x14ac:dyDescent="0.2">
      <c r="D49" s="94"/>
      <c r="F49" s="94"/>
      <c r="H49" s="94"/>
      <c r="J49" s="94"/>
      <c r="L49" s="94"/>
      <c r="N49" s="94"/>
      <c r="P49" s="94"/>
      <c r="R49" s="94"/>
      <c r="T49" s="94"/>
      <c r="V49" s="94"/>
      <c r="X49" s="94"/>
    </row>
    <row r="50" spans="2:24" ht="12.75" customHeight="1" x14ac:dyDescent="0.2">
      <c r="C50" s="94"/>
      <c r="E50" s="94"/>
      <c r="G50" s="94"/>
      <c r="I50" s="94"/>
      <c r="K50" s="94"/>
      <c r="M50" s="94"/>
      <c r="O50" s="94"/>
      <c r="Q50" s="94"/>
      <c r="S50" s="94"/>
      <c r="U50" s="94"/>
      <c r="W50" s="94"/>
    </row>
    <row r="51" spans="2:24" ht="12.75" customHeight="1" x14ac:dyDescent="0.2">
      <c r="B51" s="87" t="s">
        <v>113</v>
      </c>
      <c r="C51" s="94"/>
      <c r="E51" s="94"/>
      <c r="G51" s="94"/>
      <c r="I51" s="94"/>
      <c r="K51" s="94"/>
      <c r="M51" s="94"/>
      <c r="O51" s="94"/>
      <c r="Q51" s="94"/>
      <c r="S51" s="94"/>
      <c r="U51" s="94"/>
      <c r="W51" s="94"/>
    </row>
    <row r="52" spans="2:24" ht="12.75" customHeight="1" x14ac:dyDescent="0.2">
      <c r="C52" s="94"/>
      <c r="E52" s="94"/>
      <c r="G52" s="94"/>
      <c r="I52" s="94"/>
      <c r="K52" s="94"/>
      <c r="M52" s="94"/>
      <c r="O52" s="94"/>
      <c r="Q52" s="94"/>
      <c r="S52" s="94"/>
      <c r="U52" s="94"/>
      <c r="W52" s="94"/>
    </row>
    <row r="53" spans="2:24" ht="18.75" customHeight="1" x14ac:dyDescent="0.2">
      <c r="B53" s="96"/>
    </row>
    <row r="54" spans="2:24" ht="15.75" x14ac:dyDescent="0.2">
      <c r="B54" s="97" t="s">
        <v>169</v>
      </c>
      <c r="C54" s="94"/>
      <c r="E54" s="94"/>
      <c r="G54" s="94"/>
      <c r="I54" s="94"/>
      <c r="K54" s="94"/>
      <c r="M54" s="94"/>
      <c r="O54" s="94"/>
      <c r="Q54" s="94"/>
      <c r="S54" s="94"/>
      <c r="U54" s="94"/>
      <c r="W54" s="94"/>
    </row>
    <row r="55" spans="2:24" ht="15.75" x14ac:dyDescent="0.25">
      <c r="B55" s="98" t="s">
        <v>158</v>
      </c>
      <c r="C55" s="94"/>
      <c r="E55" s="94"/>
      <c r="G55" s="94"/>
      <c r="I55" s="94"/>
      <c r="K55" s="94"/>
      <c r="M55" s="94"/>
      <c r="O55" s="94"/>
      <c r="Q55" s="94"/>
      <c r="S55" s="94"/>
      <c r="U55" s="94"/>
      <c r="W55" s="94"/>
    </row>
    <row r="56" spans="2:24" ht="12.75" customHeight="1" x14ac:dyDescent="0.2">
      <c r="C56" s="94"/>
      <c r="E56" s="94"/>
      <c r="G56" s="94"/>
      <c r="I56" s="94"/>
      <c r="K56" s="94"/>
      <c r="M56" s="94"/>
      <c r="O56" s="94"/>
      <c r="Q56" s="94"/>
      <c r="S56" s="94"/>
      <c r="U56" s="94"/>
      <c r="W56" s="94"/>
    </row>
    <row r="57" spans="2:24" ht="14.25" customHeight="1" x14ac:dyDescent="0.25">
      <c r="B57" s="98"/>
      <c r="C57" s="98"/>
      <c r="D57" s="99"/>
      <c r="E57" s="98"/>
      <c r="F57" s="99"/>
      <c r="G57" s="98"/>
      <c r="H57" s="99"/>
      <c r="I57" s="98"/>
      <c r="J57" s="99"/>
      <c r="K57" s="98"/>
      <c r="L57" s="99"/>
      <c r="M57" s="98"/>
      <c r="N57" s="99"/>
      <c r="O57" s="98"/>
      <c r="P57" s="99"/>
      <c r="Q57" s="98"/>
      <c r="R57" s="99"/>
      <c r="S57" s="98"/>
      <c r="T57" s="99"/>
      <c r="U57" s="98"/>
      <c r="V57" s="99"/>
      <c r="W57" s="98"/>
      <c r="X57" s="99"/>
    </row>
    <row r="58" spans="2:24" ht="15.75" x14ac:dyDescent="0.2">
      <c r="B58" s="97" t="s">
        <v>170</v>
      </c>
      <c r="C58" s="94"/>
      <c r="E58" s="94"/>
      <c r="G58" s="94"/>
      <c r="I58" s="94"/>
      <c r="K58" s="94"/>
      <c r="M58" s="94"/>
      <c r="O58" s="94"/>
      <c r="Q58" s="94"/>
      <c r="S58" s="94"/>
      <c r="U58" s="94"/>
      <c r="W58" s="94"/>
    </row>
    <row r="59" spans="2:24" ht="15.75" x14ac:dyDescent="0.25">
      <c r="B59" s="98" t="s">
        <v>158</v>
      </c>
      <c r="C59" s="94"/>
      <c r="E59" s="94"/>
      <c r="G59" s="94"/>
      <c r="I59" s="94"/>
      <c r="K59" s="94"/>
      <c r="M59" s="94"/>
      <c r="O59" s="94"/>
      <c r="Q59" s="94"/>
      <c r="S59" s="94"/>
      <c r="U59" s="94"/>
      <c r="W59" s="94"/>
    </row>
    <row r="60" spans="2:24" ht="15.75" x14ac:dyDescent="0.25">
      <c r="B60" s="98"/>
      <c r="C60" s="94"/>
      <c r="E60" s="94"/>
      <c r="G60" s="94"/>
      <c r="I60" s="94"/>
      <c r="K60" s="94"/>
      <c r="M60" s="94"/>
      <c r="O60" s="94"/>
      <c r="Q60" s="94"/>
      <c r="S60" s="94"/>
      <c r="U60" s="94"/>
      <c r="W60" s="94"/>
    </row>
    <row r="61" spans="2:24" ht="15.75" x14ac:dyDescent="0.25">
      <c r="B61" s="98"/>
      <c r="C61" s="94"/>
      <c r="E61" s="94"/>
      <c r="G61" s="94"/>
      <c r="I61" s="94"/>
      <c r="K61" s="94"/>
      <c r="M61" s="94"/>
      <c r="O61" s="94"/>
      <c r="Q61" s="94"/>
      <c r="S61" s="94"/>
      <c r="U61" s="94"/>
      <c r="W61" s="94"/>
    </row>
    <row r="62" spans="2:24" ht="15.75" x14ac:dyDescent="0.2">
      <c r="B62" s="97" t="s">
        <v>115</v>
      </c>
      <c r="D62" s="97"/>
      <c r="F62" s="97"/>
      <c r="H62" s="97"/>
      <c r="J62" s="97"/>
      <c r="L62" s="97"/>
      <c r="N62" s="97"/>
      <c r="P62" s="97"/>
      <c r="R62" s="97"/>
      <c r="T62" s="97"/>
      <c r="V62" s="97"/>
      <c r="X62" s="97"/>
    </row>
    <row r="63" spans="2:24" ht="15.75" x14ac:dyDescent="0.25">
      <c r="B63" s="98" t="s">
        <v>116</v>
      </c>
      <c r="D63" s="99"/>
      <c r="F63" s="99"/>
      <c r="H63" s="99"/>
      <c r="J63" s="99"/>
      <c r="L63" s="99"/>
      <c r="N63" s="99"/>
      <c r="P63" s="99"/>
      <c r="R63" s="99"/>
      <c r="T63" s="99"/>
      <c r="V63" s="99"/>
      <c r="X63" s="99"/>
    </row>
    <row r="64" spans="2:24" ht="15.75" x14ac:dyDescent="0.25">
      <c r="B64" s="98" t="s">
        <v>117</v>
      </c>
      <c r="D64" s="99"/>
      <c r="F64" s="99"/>
      <c r="H64" s="99"/>
      <c r="J64" s="99"/>
      <c r="L64" s="99"/>
      <c r="N64" s="99"/>
      <c r="P64" s="99"/>
      <c r="R64" s="99"/>
      <c r="T64" s="99"/>
      <c r="V64" s="99"/>
      <c r="X64" s="99"/>
    </row>
    <row r="65" spans="1:24" ht="14.25" customHeight="1" x14ac:dyDescent="0.25">
      <c r="B65" s="98"/>
      <c r="C65" s="99"/>
      <c r="D65" s="99"/>
      <c r="E65" s="99"/>
      <c r="F65" s="99"/>
      <c r="G65" s="99"/>
      <c r="H65" s="99"/>
      <c r="I65" s="99"/>
      <c r="J65" s="99"/>
      <c r="K65" s="99"/>
      <c r="L65" s="99"/>
      <c r="M65" s="99"/>
      <c r="N65" s="99"/>
      <c r="O65" s="99"/>
      <c r="P65" s="99"/>
      <c r="Q65" s="99"/>
      <c r="R65" s="99"/>
      <c r="S65" s="99"/>
      <c r="T65" s="99"/>
      <c r="U65" s="99"/>
      <c r="V65" s="99"/>
      <c r="W65" s="99"/>
      <c r="X65" s="99"/>
    </row>
    <row r="70" spans="1:24" s="94" customFormat="1" x14ac:dyDescent="0.25">
      <c r="A70" s="93"/>
      <c r="C70" s="95"/>
      <c r="D70" s="95"/>
      <c r="E70" s="95"/>
      <c r="F70" s="95"/>
      <c r="G70" s="95"/>
      <c r="H70" s="95"/>
      <c r="I70" s="95"/>
      <c r="J70" s="95"/>
      <c r="K70" s="95"/>
      <c r="L70" s="95"/>
      <c r="M70" s="95"/>
      <c r="N70" s="95"/>
      <c r="O70" s="95"/>
      <c r="P70" s="95"/>
      <c r="Q70" s="95"/>
      <c r="R70" s="95"/>
      <c r="S70" s="95"/>
      <c r="T70" s="95"/>
      <c r="U70" s="95"/>
      <c r="V70" s="95"/>
      <c r="W70" s="95"/>
      <c r="X70" s="95"/>
    </row>
    <row r="71" spans="1:24" s="94" customFormat="1" x14ac:dyDescent="0.25">
      <c r="A71" s="93"/>
      <c r="C71" s="95"/>
      <c r="D71" s="95"/>
      <c r="E71" s="95"/>
      <c r="F71" s="95"/>
      <c r="G71" s="95"/>
      <c r="H71" s="95"/>
      <c r="I71" s="95"/>
      <c r="J71" s="95"/>
      <c r="K71" s="95"/>
      <c r="L71" s="95"/>
      <c r="M71" s="95"/>
      <c r="N71" s="95"/>
      <c r="O71" s="95"/>
      <c r="P71" s="95"/>
      <c r="Q71" s="95"/>
      <c r="R71" s="95"/>
      <c r="S71" s="95"/>
      <c r="T71" s="95"/>
      <c r="U71" s="95"/>
      <c r="V71" s="95"/>
      <c r="W71" s="95"/>
      <c r="X71" s="95"/>
    </row>
    <row r="72" spans="1:24" s="94" customFormat="1" x14ac:dyDescent="0.25">
      <c r="A72" s="93"/>
      <c r="C72" s="95"/>
      <c r="D72" s="95"/>
      <c r="E72" s="95"/>
      <c r="F72" s="95"/>
      <c r="G72" s="95"/>
      <c r="H72" s="95"/>
      <c r="I72" s="95"/>
      <c r="J72" s="95"/>
      <c r="K72" s="95"/>
      <c r="L72" s="95"/>
      <c r="M72" s="95"/>
      <c r="N72" s="95"/>
      <c r="O72" s="95"/>
      <c r="P72" s="95"/>
      <c r="Q72" s="95"/>
      <c r="R72" s="95"/>
      <c r="S72" s="95"/>
      <c r="T72" s="95"/>
      <c r="U72" s="95"/>
      <c r="V72" s="95"/>
      <c r="W72" s="95"/>
      <c r="X72" s="95"/>
    </row>
    <row r="73" spans="1:24" s="94" customFormat="1" x14ac:dyDescent="0.25">
      <c r="A73" s="93"/>
      <c r="C73" s="95"/>
      <c r="D73" s="95"/>
      <c r="E73" s="95"/>
      <c r="F73" s="95"/>
      <c r="G73" s="95"/>
      <c r="H73" s="95"/>
      <c r="I73" s="95"/>
      <c r="J73" s="95"/>
      <c r="K73" s="95"/>
      <c r="L73" s="95"/>
      <c r="M73" s="95"/>
      <c r="N73" s="95"/>
      <c r="O73" s="95"/>
      <c r="P73" s="95"/>
      <c r="Q73" s="95"/>
      <c r="R73" s="95"/>
      <c r="S73" s="95"/>
      <c r="T73" s="95"/>
      <c r="U73" s="95"/>
      <c r="V73" s="95"/>
      <c r="W73" s="95"/>
      <c r="X73" s="95"/>
    </row>
    <row r="74" spans="1:24" s="94" customFormat="1" x14ac:dyDescent="0.25">
      <c r="A74" s="93"/>
      <c r="C74" s="95"/>
      <c r="D74" s="95"/>
      <c r="E74" s="95"/>
      <c r="F74" s="95"/>
      <c r="G74" s="95"/>
      <c r="H74" s="95"/>
      <c r="I74" s="95"/>
      <c r="J74" s="95"/>
      <c r="K74" s="95"/>
      <c r="L74" s="95"/>
      <c r="M74" s="95"/>
      <c r="N74" s="95"/>
      <c r="O74" s="95"/>
      <c r="P74" s="95"/>
      <c r="Q74" s="95"/>
      <c r="R74" s="95"/>
      <c r="S74" s="95"/>
      <c r="T74" s="95"/>
      <c r="U74" s="95"/>
      <c r="V74" s="95"/>
      <c r="W74" s="95"/>
      <c r="X74" s="95"/>
    </row>
  </sheetData>
  <mergeCells count="38">
    <mergeCell ref="E9:F9"/>
    <mergeCell ref="E10:F10"/>
    <mergeCell ref="E26:F26"/>
    <mergeCell ref="A7:B7"/>
    <mergeCell ref="A9:A11"/>
    <mergeCell ref="B9:B10"/>
    <mergeCell ref="C9:D9"/>
    <mergeCell ref="C10:D10"/>
    <mergeCell ref="A13:A15"/>
    <mergeCell ref="A26:B26"/>
    <mergeCell ref="C26:D26"/>
    <mergeCell ref="G9:H9"/>
    <mergeCell ref="G10:H10"/>
    <mergeCell ref="G26:H26"/>
    <mergeCell ref="I9:J9"/>
    <mergeCell ref="I10:J10"/>
    <mergeCell ref="I26:J26"/>
    <mergeCell ref="K9:L9"/>
    <mergeCell ref="K10:L10"/>
    <mergeCell ref="K26:L26"/>
    <mergeCell ref="M9:N9"/>
    <mergeCell ref="M10:N10"/>
    <mergeCell ref="M26:N26"/>
    <mergeCell ref="S9:T9"/>
    <mergeCell ref="S10:T10"/>
    <mergeCell ref="S26:T26"/>
    <mergeCell ref="O9:P9"/>
    <mergeCell ref="O10:P10"/>
    <mergeCell ref="O26:P26"/>
    <mergeCell ref="Q9:R9"/>
    <mergeCell ref="Q10:R10"/>
    <mergeCell ref="Q26:R26"/>
    <mergeCell ref="U9:V9"/>
    <mergeCell ref="U10:V10"/>
    <mergeCell ref="U26:V26"/>
    <mergeCell ref="W9:X9"/>
    <mergeCell ref="W10:X10"/>
    <mergeCell ref="W26:X26"/>
  </mergeCells>
  <conditionalFormatting sqref="C14:D15">
    <cfRule type="cellIs" dxfId="364" priority="460" operator="equal">
      <formula>"NO"</formula>
    </cfRule>
  </conditionalFormatting>
  <conditionalFormatting sqref="C26:D26">
    <cfRule type="cellIs" dxfId="363" priority="459" operator="equal">
      <formula>"NO HABIL"</formula>
    </cfRule>
  </conditionalFormatting>
  <conditionalFormatting sqref="C13:D13">
    <cfRule type="cellIs" dxfId="362" priority="458" operator="equal">
      <formula>"NO"</formula>
    </cfRule>
  </conditionalFormatting>
  <conditionalFormatting sqref="C18:D18">
    <cfRule type="cellIs" dxfId="361" priority="454" operator="equal">
      <formula>"NO"</formula>
    </cfRule>
  </conditionalFormatting>
  <conditionalFormatting sqref="C24">
    <cfRule type="cellIs" dxfId="360" priority="453" operator="equal">
      <formula>"NO"</formula>
    </cfRule>
  </conditionalFormatting>
  <conditionalFormatting sqref="C23:D23">
    <cfRule type="cellIs" dxfId="359" priority="452" operator="equal">
      <formula>"NO"</formula>
    </cfRule>
  </conditionalFormatting>
  <conditionalFormatting sqref="C19:C20">
    <cfRule type="cellIs" dxfId="358" priority="449" operator="equal">
      <formula>"NO"</formula>
    </cfRule>
  </conditionalFormatting>
  <conditionalFormatting sqref="C21">
    <cfRule type="cellIs" dxfId="357" priority="448" operator="equal">
      <formula>"NO"</formula>
    </cfRule>
  </conditionalFormatting>
  <conditionalFormatting sqref="D24">
    <cfRule type="cellIs" dxfId="356" priority="447" operator="equal">
      <formula>"NO"</formula>
    </cfRule>
  </conditionalFormatting>
  <conditionalFormatting sqref="C22">
    <cfRule type="cellIs" dxfId="355" priority="444" operator="equal">
      <formula>"NO"</formula>
    </cfRule>
  </conditionalFormatting>
  <conditionalFormatting sqref="C32">
    <cfRule type="cellIs" dxfId="354" priority="431" operator="equal">
      <formula>1</formula>
    </cfRule>
  </conditionalFormatting>
  <conditionalFormatting sqref="D19">
    <cfRule type="cellIs" dxfId="353" priority="428" operator="equal">
      <formula>"NO"</formula>
    </cfRule>
  </conditionalFormatting>
  <conditionalFormatting sqref="D21">
    <cfRule type="cellIs" dxfId="352" priority="426" operator="equal">
      <formula>"NO"</formula>
    </cfRule>
  </conditionalFormatting>
  <conditionalFormatting sqref="D20">
    <cfRule type="cellIs" dxfId="351" priority="427" operator="equal">
      <formula>"NO"</formula>
    </cfRule>
  </conditionalFormatting>
  <conditionalFormatting sqref="D22">
    <cfRule type="cellIs" dxfId="350" priority="425" operator="equal">
      <formula>"NO"</formula>
    </cfRule>
  </conditionalFormatting>
  <conditionalFormatting sqref="D32">
    <cfRule type="cellIs" dxfId="349" priority="393" operator="equal">
      <formula>1</formula>
    </cfRule>
  </conditionalFormatting>
  <conditionalFormatting sqref="E14:E15">
    <cfRule type="cellIs" dxfId="348" priority="212" operator="equal">
      <formula>"NO"</formula>
    </cfRule>
  </conditionalFormatting>
  <conditionalFormatting sqref="E26:F26">
    <cfRule type="cellIs" dxfId="347" priority="211" operator="equal">
      <formula>"NO HABIL"</formula>
    </cfRule>
  </conditionalFormatting>
  <conditionalFormatting sqref="E13">
    <cfRule type="cellIs" dxfId="346" priority="210" operator="equal">
      <formula>"NO"</formula>
    </cfRule>
  </conditionalFormatting>
  <conditionalFormatting sqref="E18">
    <cfRule type="cellIs" dxfId="345" priority="209" operator="equal">
      <formula>"NO"</formula>
    </cfRule>
  </conditionalFormatting>
  <conditionalFormatting sqref="E24">
    <cfRule type="cellIs" dxfId="344" priority="208" operator="equal">
      <formula>"NO"</formula>
    </cfRule>
  </conditionalFormatting>
  <conditionalFormatting sqref="E23:F23">
    <cfRule type="cellIs" dxfId="343" priority="207" operator="equal">
      <formula>"NO"</formula>
    </cfRule>
  </conditionalFormatting>
  <conditionalFormatting sqref="E19:E20">
    <cfRule type="cellIs" dxfId="342" priority="206" operator="equal">
      <formula>"NO"</formula>
    </cfRule>
  </conditionalFormatting>
  <conditionalFormatting sqref="E21">
    <cfRule type="cellIs" dxfId="341" priority="205" operator="equal">
      <formula>"NO"</formula>
    </cfRule>
  </conditionalFormatting>
  <conditionalFormatting sqref="F24">
    <cfRule type="cellIs" dxfId="340" priority="204" operator="equal">
      <formula>"NO"</formula>
    </cfRule>
  </conditionalFormatting>
  <conditionalFormatting sqref="E22">
    <cfRule type="cellIs" dxfId="339" priority="203" operator="equal">
      <formula>"NO"</formula>
    </cfRule>
  </conditionalFormatting>
  <conditionalFormatting sqref="E32">
    <cfRule type="cellIs" dxfId="338" priority="202" operator="equal">
      <formula>1</formula>
    </cfRule>
  </conditionalFormatting>
  <conditionalFormatting sqref="F18">
    <cfRule type="cellIs" dxfId="337" priority="194" operator="equal">
      <formula>"NO"</formula>
    </cfRule>
  </conditionalFormatting>
  <conditionalFormatting sqref="F20">
    <cfRule type="cellIs" dxfId="336" priority="192" operator="equal">
      <formula>"NO"</formula>
    </cfRule>
  </conditionalFormatting>
  <conditionalFormatting sqref="F19">
    <cfRule type="cellIs" dxfId="335" priority="193" operator="equal">
      <formula>"NO"</formula>
    </cfRule>
  </conditionalFormatting>
  <conditionalFormatting sqref="F21">
    <cfRule type="cellIs" dxfId="334" priority="191" operator="equal">
      <formula>"NO"</formula>
    </cfRule>
  </conditionalFormatting>
  <conditionalFormatting sqref="F32">
    <cfRule type="cellIs" dxfId="333" priority="197" operator="equal">
      <formula>1</formula>
    </cfRule>
  </conditionalFormatting>
  <conditionalFormatting sqref="F14:F15">
    <cfRule type="cellIs" dxfId="332" priority="196" operator="equal">
      <formula>"NO"</formula>
    </cfRule>
  </conditionalFormatting>
  <conditionalFormatting sqref="F13">
    <cfRule type="cellIs" dxfId="331" priority="195" operator="equal">
      <formula>"NO"</formula>
    </cfRule>
  </conditionalFormatting>
  <conditionalFormatting sqref="F22">
    <cfRule type="cellIs" dxfId="330" priority="190" operator="equal">
      <formula>"NO"</formula>
    </cfRule>
  </conditionalFormatting>
  <conditionalFormatting sqref="G14:H15">
    <cfRule type="cellIs" dxfId="329" priority="189" operator="equal">
      <formula>"NO"</formula>
    </cfRule>
  </conditionalFormatting>
  <conditionalFormatting sqref="G26:H26">
    <cfRule type="cellIs" dxfId="328" priority="188" operator="equal">
      <formula>"NO HABIL"</formula>
    </cfRule>
  </conditionalFormatting>
  <conditionalFormatting sqref="G13:H13">
    <cfRule type="cellIs" dxfId="327" priority="187" operator="equal">
      <formula>"NO"</formula>
    </cfRule>
  </conditionalFormatting>
  <conditionalFormatting sqref="G18:H18">
    <cfRule type="cellIs" dxfId="326" priority="186" operator="equal">
      <formula>"NO"</formula>
    </cfRule>
  </conditionalFormatting>
  <conditionalFormatting sqref="G24">
    <cfRule type="cellIs" dxfId="325" priority="185" operator="equal">
      <formula>"NO"</formula>
    </cfRule>
  </conditionalFormatting>
  <conditionalFormatting sqref="G23:H23">
    <cfRule type="cellIs" dxfId="324" priority="184" operator="equal">
      <formula>"NO"</formula>
    </cfRule>
  </conditionalFormatting>
  <conditionalFormatting sqref="G19:G20">
    <cfRule type="cellIs" dxfId="323" priority="183" operator="equal">
      <formula>"NO"</formula>
    </cfRule>
  </conditionalFormatting>
  <conditionalFormatting sqref="G21">
    <cfRule type="cellIs" dxfId="322" priority="182" operator="equal">
      <formula>"NO"</formula>
    </cfRule>
  </conditionalFormatting>
  <conditionalFormatting sqref="H24">
    <cfRule type="cellIs" dxfId="321" priority="181" operator="equal">
      <formula>"NO"</formula>
    </cfRule>
  </conditionalFormatting>
  <conditionalFormatting sqref="G22">
    <cfRule type="cellIs" dxfId="320" priority="180" operator="equal">
      <formula>"NO"</formula>
    </cfRule>
  </conditionalFormatting>
  <conditionalFormatting sqref="G32">
    <cfRule type="cellIs" dxfId="319" priority="179" operator="equal">
      <formula>1</formula>
    </cfRule>
  </conditionalFormatting>
  <conditionalFormatting sqref="H19">
    <cfRule type="cellIs" dxfId="318" priority="178" operator="equal">
      <formula>"NO"</formula>
    </cfRule>
  </conditionalFormatting>
  <conditionalFormatting sqref="H21">
    <cfRule type="cellIs" dxfId="317" priority="176" operator="equal">
      <formula>"NO"</formula>
    </cfRule>
  </conditionalFormatting>
  <conditionalFormatting sqref="H20">
    <cfRule type="cellIs" dxfId="316" priority="177" operator="equal">
      <formula>"NO"</formula>
    </cfRule>
  </conditionalFormatting>
  <conditionalFormatting sqref="H22">
    <cfRule type="cellIs" dxfId="315" priority="175" operator="equal">
      <formula>"NO"</formula>
    </cfRule>
  </conditionalFormatting>
  <conditionalFormatting sqref="H32">
    <cfRule type="cellIs" dxfId="314" priority="174" operator="equal">
      <formula>1</formula>
    </cfRule>
  </conditionalFormatting>
  <conditionalFormatting sqref="C16:D16">
    <cfRule type="cellIs" dxfId="313" priority="173" operator="equal">
      <formula>"NO"</formula>
    </cfRule>
  </conditionalFormatting>
  <conditionalFormatting sqref="C17">
    <cfRule type="cellIs" dxfId="312" priority="172" operator="equal">
      <formula>"NO"</formula>
    </cfRule>
  </conditionalFormatting>
  <conditionalFormatting sqref="D17">
    <cfRule type="cellIs" dxfId="311" priority="171" operator="equal">
      <formula>"NO"</formula>
    </cfRule>
  </conditionalFormatting>
  <conditionalFormatting sqref="E16">
    <cfRule type="cellIs" dxfId="310" priority="170" operator="equal">
      <formula>"NO"</formula>
    </cfRule>
  </conditionalFormatting>
  <conditionalFormatting sqref="E17">
    <cfRule type="cellIs" dxfId="309" priority="169" operator="equal">
      <formula>"NO"</formula>
    </cfRule>
  </conditionalFormatting>
  <conditionalFormatting sqref="F16">
    <cfRule type="cellIs" dxfId="308" priority="168" operator="equal">
      <formula>"NO"</formula>
    </cfRule>
  </conditionalFormatting>
  <conditionalFormatting sqref="F17">
    <cfRule type="cellIs" dxfId="307" priority="167" operator="equal">
      <formula>"NO"</formula>
    </cfRule>
  </conditionalFormatting>
  <conditionalFormatting sqref="G16:H16">
    <cfRule type="cellIs" dxfId="306" priority="166" operator="equal">
      <formula>"NO"</formula>
    </cfRule>
  </conditionalFormatting>
  <conditionalFormatting sqref="G17">
    <cfRule type="cellIs" dxfId="305" priority="165" operator="equal">
      <formula>"NO"</formula>
    </cfRule>
  </conditionalFormatting>
  <conditionalFormatting sqref="H17">
    <cfRule type="cellIs" dxfId="304" priority="163" operator="equal">
      <formula>"NO"</formula>
    </cfRule>
  </conditionalFormatting>
  <conditionalFormatting sqref="J17">
    <cfRule type="cellIs" dxfId="303" priority="144" operator="equal">
      <formula>"NO"</formula>
    </cfRule>
  </conditionalFormatting>
  <conditionalFormatting sqref="J22">
    <cfRule type="cellIs" dxfId="302" priority="136" operator="equal">
      <formula>"NO"</formula>
    </cfRule>
  </conditionalFormatting>
  <conditionalFormatting sqref="I14:J15">
    <cfRule type="cellIs" dxfId="301" priority="162" operator="equal">
      <formula>"NO"</formula>
    </cfRule>
  </conditionalFormatting>
  <conditionalFormatting sqref="I26:J26">
    <cfRule type="cellIs" dxfId="300" priority="161" operator="equal">
      <formula>"NO HABIL"</formula>
    </cfRule>
  </conditionalFormatting>
  <conditionalFormatting sqref="I13:J13">
    <cfRule type="cellIs" dxfId="299" priority="160" operator="equal">
      <formula>"NO"</formula>
    </cfRule>
  </conditionalFormatting>
  <conditionalFormatting sqref="I18:J18">
    <cfRule type="cellIs" dxfId="298" priority="159" operator="equal">
      <formula>"NO"</formula>
    </cfRule>
  </conditionalFormatting>
  <conditionalFormatting sqref="I24">
    <cfRule type="cellIs" dxfId="297" priority="158" operator="equal">
      <formula>"NO"</formula>
    </cfRule>
  </conditionalFormatting>
  <conditionalFormatting sqref="I23:J23">
    <cfRule type="cellIs" dxfId="296" priority="157" operator="equal">
      <formula>"NO"</formula>
    </cfRule>
  </conditionalFormatting>
  <conditionalFormatting sqref="I19:I20">
    <cfRule type="cellIs" dxfId="295" priority="156" operator="equal">
      <formula>"NO"</formula>
    </cfRule>
  </conditionalFormatting>
  <conditionalFormatting sqref="I21">
    <cfRule type="cellIs" dxfId="294" priority="155" operator="equal">
      <formula>"NO"</formula>
    </cfRule>
  </conditionalFormatting>
  <conditionalFormatting sqref="J24">
    <cfRule type="cellIs" dxfId="293" priority="154" operator="equal">
      <formula>"NO"</formula>
    </cfRule>
  </conditionalFormatting>
  <conditionalFormatting sqref="I22">
    <cfRule type="cellIs" dxfId="292" priority="153" operator="equal">
      <formula>"NO"</formula>
    </cfRule>
  </conditionalFormatting>
  <conditionalFormatting sqref="I32">
    <cfRule type="cellIs" dxfId="291" priority="152" operator="equal">
      <formula>1</formula>
    </cfRule>
  </conditionalFormatting>
  <conditionalFormatting sqref="J32">
    <cfRule type="cellIs" dxfId="290" priority="147" operator="equal">
      <formula>1</formula>
    </cfRule>
  </conditionalFormatting>
  <conditionalFormatting sqref="I16:J16">
    <cfRule type="cellIs" dxfId="289" priority="146" operator="equal">
      <formula>"NO"</formula>
    </cfRule>
  </conditionalFormatting>
  <conditionalFormatting sqref="I17">
    <cfRule type="cellIs" dxfId="288" priority="145" operator="equal">
      <formula>"NO"</formula>
    </cfRule>
  </conditionalFormatting>
  <conditionalFormatting sqref="J19">
    <cfRule type="cellIs" dxfId="287" priority="139" operator="equal">
      <formula>"NO"</formula>
    </cfRule>
  </conditionalFormatting>
  <conditionalFormatting sqref="J20">
    <cfRule type="cellIs" dxfId="286" priority="138" operator="equal">
      <formula>"NO"</formula>
    </cfRule>
  </conditionalFormatting>
  <conditionalFormatting sqref="J21">
    <cfRule type="cellIs" dxfId="285" priority="137" operator="equal">
      <formula>"NO"</formula>
    </cfRule>
  </conditionalFormatting>
  <conditionalFormatting sqref="K14:L15">
    <cfRule type="cellIs" dxfId="284" priority="135" operator="equal">
      <formula>"NO"</formula>
    </cfRule>
  </conditionalFormatting>
  <conditionalFormatting sqref="K13:L13">
    <cfRule type="cellIs" dxfId="283" priority="133" operator="equal">
      <formula>"NO"</formula>
    </cfRule>
  </conditionalFormatting>
  <conditionalFormatting sqref="K18:L18">
    <cfRule type="cellIs" dxfId="282" priority="132" operator="equal">
      <formula>"NO"</formula>
    </cfRule>
  </conditionalFormatting>
  <conditionalFormatting sqref="K24">
    <cfRule type="cellIs" dxfId="281" priority="131" operator="equal">
      <formula>"NO"</formula>
    </cfRule>
  </conditionalFormatting>
  <conditionalFormatting sqref="K23:L23">
    <cfRule type="cellIs" dxfId="280" priority="130" operator="equal">
      <formula>"NO"</formula>
    </cfRule>
  </conditionalFormatting>
  <conditionalFormatting sqref="K19:K20">
    <cfRule type="cellIs" dxfId="279" priority="129" operator="equal">
      <formula>"NO"</formula>
    </cfRule>
  </conditionalFormatting>
  <conditionalFormatting sqref="K21">
    <cfRule type="cellIs" dxfId="278" priority="128" operator="equal">
      <formula>"NO"</formula>
    </cfRule>
  </conditionalFormatting>
  <conditionalFormatting sqref="L24">
    <cfRule type="cellIs" dxfId="277" priority="127" operator="equal">
      <formula>"NO"</formula>
    </cfRule>
  </conditionalFormatting>
  <conditionalFormatting sqref="K22">
    <cfRule type="cellIs" dxfId="276" priority="126" operator="equal">
      <formula>"NO"</formula>
    </cfRule>
  </conditionalFormatting>
  <conditionalFormatting sqref="K32">
    <cfRule type="cellIs" dxfId="275" priority="125" operator="equal">
      <formula>1</formula>
    </cfRule>
  </conditionalFormatting>
  <conditionalFormatting sqref="L19">
    <cfRule type="cellIs" dxfId="274" priority="124" operator="equal">
      <formula>"NO"</formula>
    </cfRule>
  </conditionalFormatting>
  <conditionalFormatting sqref="L21">
    <cfRule type="cellIs" dxfId="273" priority="122" operator="equal">
      <formula>"NO"</formula>
    </cfRule>
  </conditionalFormatting>
  <conditionalFormatting sqref="L20">
    <cfRule type="cellIs" dxfId="272" priority="123" operator="equal">
      <formula>"NO"</formula>
    </cfRule>
  </conditionalFormatting>
  <conditionalFormatting sqref="L22">
    <cfRule type="cellIs" dxfId="271" priority="121" operator="equal">
      <formula>"NO"</formula>
    </cfRule>
  </conditionalFormatting>
  <conditionalFormatting sqref="L32">
    <cfRule type="cellIs" dxfId="270" priority="120" operator="equal">
      <formula>1</formula>
    </cfRule>
  </conditionalFormatting>
  <conditionalFormatting sqref="K16:L16">
    <cfRule type="cellIs" dxfId="269" priority="119" operator="equal">
      <formula>"NO"</formula>
    </cfRule>
  </conditionalFormatting>
  <conditionalFormatting sqref="K17">
    <cfRule type="cellIs" dxfId="268" priority="118" operator="equal">
      <formula>"NO"</formula>
    </cfRule>
  </conditionalFormatting>
  <conditionalFormatting sqref="L17">
    <cfRule type="cellIs" dxfId="267" priority="117" operator="equal">
      <formula>"NO"</formula>
    </cfRule>
  </conditionalFormatting>
  <conditionalFormatting sqref="K26:L26">
    <cfRule type="cellIs" dxfId="266" priority="116" operator="equal">
      <formula>"NO HABIL"</formula>
    </cfRule>
  </conditionalFormatting>
  <conditionalFormatting sqref="M14:N15">
    <cfRule type="cellIs" dxfId="265" priority="115" operator="equal">
      <formula>"NO"</formula>
    </cfRule>
  </conditionalFormatting>
  <conditionalFormatting sqref="M13:N13">
    <cfRule type="cellIs" dxfId="264" priority="114" operator="equal">
      <formula>"NO"</formula>
    </cfRule>
  </conditionalFormatting>
  <conditionalFormatting sqref="M18:N18">
    <cfRule type="cellIs" dxfId="263" priority="113" operator="equal">
      <formula>"NO"</formula>
    </cfRule>
  </conditionalFormatting>
  <conditionalFormatting sqref="M24">
    <cfRule type="cellIs" dxfId="262" priority="112" operator="equal">
      <formula>"NO"</formula>
    </cfRule>
  </conditionalFormatting>
  <conditionalFormatting sqref="M23:N23">
    <cfRule type="cellIs" dxfId="261" priority="111" operator="equal">
      <formula>"NO"</formula>
    </cfRule>
  </conditionalFormatting>
  <conditionalFormatting sqref="M19:M20">
    <cfRule type="cellIs" dxfId="260" priority="110" operator="equal">
      <formula>"NO"</formula>
    </cfRule>
  </conditionalFormatting>
  <conditionalFormatting sqref="M21">
    <cfRule type="cellIs" dxfId="259" priority="109" operator="equal">
      <formula>"NO"</formula>
    </cfRule>
  </conditionalFormatting>
  <conditionalFormatting sqref="N24">
    <cfRule type="cellIs" dxfId="258" priority="108" operator="equal">
      <formula>"NO"</formula>
    </cfRule>
  </conditionalFormatting>
  <conditionalFormatting sqref="M22">
    <cfRule type="cellIs" dxfId="257" priority="107" operator="equal">
      <formula>"NO"</formula>
    </cfRule>
  </conditionalFormatting>
  <conditionalFormatting sqref="M32">
    <cfRule type="cellIs" dxfId="256" priority="106" operator="equal">
      <formula>1</formula>
    </cfRule>
  </conditionalFormatting>
  <conditionalFormatting sqref="N19">
    <cfRule type="cellIs" dxfId="255" priority="105" operator="equal">
      <formula>"NO"</formula>
    </cfRule>
  </conditionalFormatting>
  <conditionalFormatting sqref="N21">
    <cfRule type="cellIs" dxfId="254" priority="103" operator="equal">
      <formula>"NO"</formula>
    </cfRule>
  </conditionalFormatting>
  <conditionalFormatting sqref="N20">
    <cfRule type="cellIs" dxfId="253" priority="104" operator="equal">
      <formula>"NO"</formula>
    </cfRule>
  </conditionalFormatting>
  <conditionalFormatting sqref="N22">
    <cfRule type="cellIs" dxfId="252" priority="102" operator="equal">
      <formula>"NO"</formula>
    </cfRule>
  </conditionalFormatting>
  <conditionalFormatting sqref="N32">
    <cfRule type="cellIs" dxfId="251" priority="101" operator="equal">
      <formula>1</formula>
    </cfRule>
  </conditionalFormatting>
  <conditionalFormatting sqref="M16:N16">
    <cfRule type="cellIs" dxfId="250" priority="100" operator="equal">
      <formula>"NO"</formula>
    </cfRule>
  </conditionalFormatting>
  <conditionalFormatting sqref="M17">
    <cfRule type="cellIs" dxfId="249" priority="99" operator="equal">
      <formula>"NO"</formula>
    </cfRule>
  </conditionalFormatting>
  <conditionalFormatting sqref="N17">
    <cfRule type="cellIs" dxfId="248" priority="98" operator="equal">
      <formula>"NO"</formula>
    </cfRule>
  </conditionalFormatting>
  <conditionalFormatting sqref="M26:N26">
    <cfRule type="cellIs" dxfId="247" priority="97" operator="equal">
      <formula>"NO HABIL"</formula>
    </cfRule>
  </conditionalFormatting>
  <conditionalFormatting sqref="O26:P26">
    <cfRule type="cellIs" dxfId="246" priority="78" operator="equal">
      <formula>"NO HABIL"</formula>
    </cfRule>
  </conditionalFormatting>
  <conditionalFormatting sqref="O14:P15">
    <cfRule type="cellIs" dxfId="245" priority="96" operator="equal">
      <formula>"NO"</formula>
    </cfRule>
  </conditionalFormatting>
  <conditionalFormatting sqref="O13:P13">
    <cfRule type="cellIs" dxfId="244" priority="95" operator="equal">
      <formula>"NO"</formula>
    </cfRule>
  </conditionalFormatting>
  <conditionalFormatting sqref="O18:P18">
    <cfRule type="cellIs" dxfId="243" priority="94" operator="equal">
      <formula>"NO"</formula>
    </cfRule>
  </conditionalFormatting>
  <conditionalFormatting sqref="O24">
    <cfRule type="cellIs" dxfId="242" priority="93" operator="equal">
      <formula>"NO"</formula>
    </cfRule>
  </conditionalFormatting>
  <conditionalFormatting sqref="O23:P23">
    <cfRule type="cellIs" dxfId="241" priority="92" operator="equal">
      <formula>"NO"</formula>
    </cfRule>
  </conditionalFormatting>
  <conditionalFormatting sqref="O19:O20">
    <cfRule type="cellIs" dxfId="240" priority="91" operator="equal">
      <formula>"NO"</formula>
    </cfRule>
  </conditionalFormatting>
  <conditionalFormatting sqref="O21">
    <cfRule type="cellIs" dxfId="239" priority="90" operator="equal">
      <formula>"NO"</formula>
    </cfRule>
  </conditionalFormatting>
  <conditionalFormatting sqref="P24">
    <cfRule type="cellIs" dxfId="238" priority="89" operator="equal">
      <formula>"NO"</formula>
    </cfRule>
  </conditionalFormatting>
  <conditionalFormatting sqref="O22">
    <cfRule type="cellIs" dxfId="237" priority="88" operator="equal">
      <formula>"NO"</formula>
    </cfRule>
  </conditionalFormatting>
  <conditionalFormatting sqref="O32">
    <cfRule type="cellIs" dxfId="236" priority="87" operator="equal">
      <formula>1</formula>
    </cfRule>
  </conditionalFormatting>
  <conditionalFormatting sqref="P19">
    <cfRule type="cellIs" dxfId="235" priority="86" operator="equal">
      <formula>"NO"</formula>
    </cfRule>
  </conditionalFormatting>
  <conditionalFormatting sqref="P21">
    <cfRule type="cellIs" dxfId="234" priority="84" operator="equal">
      <formula>"NO"</formula>
    </cfRule>
  </conditionalFormatting>
  <conditionalFormatting sqref="P20">
    <cfRule type="cellIs" dxfId="233" priority="85" operator="equal">
      <formula>"NO"</formula>
    </cfRule>
  </conditionalFormatting>
  <conditionalFormatting sqref="P22">
    <cfRule type="cellIs" dxfId="232" priority="83" operator="equal">
      <formula>"NO"</formula>
    </cfRule>
  </conditionalFormatting>
  <conditionalFormatting sqref="P32">
    <cfRule type="cellIs" dxfId="231" priority="82" operator="equal">
      <formula>1</formula>
    </cfRule>
  </conditionalFormatting>
  <conditionalFormatting sqref="O16:P16">
    <cfRule type="cellIs" dxfId="230" priority="81" operator="equal">
      <formula>"NO"</formula>
    </cfRule>
  </conditionalFormatting>
  <conditionalFormatting sqref="O17">
    <cfRule type="cellIs" dxfId="229" priority="80" operator="equal">
      <formula>"NO"</formula>
    </cfRule>
  </conditionalFormatting>
  <conditionalFormatting sqref="P17">
    <cfRule type="cellIs" dxfId="228" priority="79" operator="equal">
      <formula>"NO"</formula>
    </cfRule>
  </conditionalFormatting>
  <conditionalFormatting sqref="Q26:R26">
    <cfRule type="cellIs" dxfId="227" priority="59" operator="equal">
      <formula>"NO HABIL"</formula>
    </cfRule>
  </conditionalFormatting>
  <conditionalFormatting sqref="S26:T26">
    <cfRule type="cellIs" dxfId="226" priority="40" operator="equal">
      <formula>"NO HABIL"</formula>
    </cfRule>
  </conditionalFormatting>
  <conditionalFormatting sqref="Q14:R15">
    <cfRule type="cellIs" dxfId="225" priority="77" operator="equal">
      <formula>"NO"</formula>
    </cfRule>
  </conditionalFormatting>
  <conditionalFormatting sqref="Q13:R13">
    <cfRule type="cellIs" dxfId="224" priority="76" operator="equal">
      <formula>"NO"</formula>
    </cfRule>
  </conditionalFormatting>
  <conditionalFormatting sqref="Q18:R18">
    <cfRule type="cellIs" dxfId="223" priority="75" operator="equal">
      <formula>"NO"</formula>
    </cfRule>
  </conditionalFormatting>
  <conditionalFormatting sqref="Q24">
    <cfRule type="cellIs" dxfId="222" priority="74" operator="equal">
      <formula>"NO"</formula>
    </cfRule>
  </conditionalFormatting>
  <conditionalFormatting sqref="Q23:R23">
    <cfRule type="cellIs" dxfId="221" priority="73" operator="equal">
      <formula>"NO"</formula>
    </cfRule>
  </conditionalFormatting>
  <conditionalFormatting sqref="Q19:Q20">
    <cfRule type="cellIs" dxfId="220" priority="72" operator="equal">
      <formula>"NO"</formula>
    </cfRule>
  </conditionalFormatting>
  <conditionalFormatting sqref="Q21">
    <cfRule type="cellIs" dxfId="219" priority="71" operator="equal">
      <formula>"NO"</formula>
    </cfRule>
  </conditionalFormatting>
  <conditionalFormatting sqref="R24">
    <cfRule type="cellIs" dxfId="218" priority="70" operator="equal">
      <formula>"NO"</formula>
    </cfRule>
  </conditionalFormatting>
  <conditionalFormatting sqref="Q22">
    <cfRule type="cellIs" dxfId="217" priority="69" operator="equal">
      <formula>"NO"</formula>
    </cfRule>
  </conditionalFormatting>
  <conditionalFormatting sqref="Q32">
    <cfRule type="cellIs" dxfId="216" priority="68" operator="equal">
      <formula>1</formula>
    </cfRule>
  </conditionalFormatting>
  <conditionalFormatting sqref="R19">
    <cfRule type="cellIs" dxfId="215" priority="67" operator="equal">
      <formula>"NO"</formula>
    </cfRule>
  </conditionalFormatting>
  <conditionalFormatting sqref="R21">
    <cfRule type="cellIs" dxfId="214" priority="65" operator="equal">
      <formula>"NO"</formula>
    </cfRule>
  </conditionalFormatting>
  <conditionalFormatting sqref="R20">
    <cfRule type="cellIs" dxfId="213" priority="66" operator="equal">
      <formula>"NO"</formula>
    </cfRule>
  </conditionalFormatting>
  <conditionalFormatting sqref="R22">
    <cfRule type="cellIs" dxfId="212" priority="64" operator="equal">
      <formula>"NO"</formula>
    </cfRule>
  </conditionalFormatting>
  <conditionalFormatting sqref="R32">
    <cfRule type="cellIs" dxfId="211" priority="63" operator="equal">
      <formula>1</formula>
    </cfRule>
  </conditionalFormatting>
  <conditionalFormatting sqref="Q16:R16">
    <cfRule type="cellIs" dxfId="210" priority="62" operator="equal">
      <formula>"NO"</formula>
    </cfRule>
  </conditionalFormatting>
  <conditionalFormatting sqref="Q17">
    <cfRule type="cellIs" dxfId="209" priority="61" operator="equal">
      <formula>"NO"</formula>
    </cfRule>
  </conditionalFormatting>
  <conditionalFormatting sqref="R17">
    <cfRule type="cellIs" dxfId="208" priority="60" operator="equal">
      <formula>"NO"</formula>
    </cfRule>
  </conditionalFormatting>
  <conditionalFormatting sqref="S14:T15">
    <cfRule type="cellIs" dxfId="207" priority="58" operator="equal">
      <formula>"NO"</formula>
    </cfRule>
  </conditionalFormatting>
  <conditionalFormatting sqref="S13:T13">
    <cfRule type="cellIs" dxfId="206" priority="57" operator="equal">
      <formula>"NO"</formula>
    </cfRule>
  </conditionalFormatting>
  <conditionalFormatting sqref="S18:T18">
    <cfRule type="cellIs" dxfId="205" priority="56" operator="equal">
      <formula>"NO"</formula>
    </cfRule>
  </conditionalFormatting>
  <conditionalFormatting sqref="S24">
    <cfRule type="cellIs" dxfId="204" priority="55" operator="equal">
      <formula>"NO"</formula>
    </cfRule>
  </conditionalFormatting>
  <conditionalFormatting sqref="S23:T23">
    <cfRule type="cellIs" dxfId="203" priority="54" operator="equal">
      <formula>"NO"</formula>
    </cfRule>
  </conditionalFormatting>
  <conditionalFormatting sqref="S19:S20">
    <cfRule type="cellIs" dxfId="202" priority="53" operator="equal">
      <formula>"NO"</formula>
    </cfRule>
  </conditionalFormatting>
  <conditionalFormatting sqref="S21">
    <cfRule type="cellIs" dxfId="201" priority="52" operator="equal">
      <formula>"NO"</formula>
    </cfRule>
  </conditionalFormatting>
  <conditionalFormatting sqref="T24">
    <cfRule type="cellIs" dxfId="200" priority="51" operator="equal">
      <formula>"NO"</formula>
    </cfRule>
  </conditionalFormatting>
  <conditionalFormatting sqref="S22">
    <cfRule type="cellIs" dxfId="199" priority="50" operator="equal">
      <formula>"NO"</formula>
    </cfRule>
  </conditionalFormatting>
  <conditionalFormatting sqref="S32">
    <cfRule type="cellIs" dxfId="198" priority="49" operator="equal">
      <formula>1</formula>
    </cfRule>
  </conditionalFormatting>
  <conditionalFormatting sqref="T19">
    <cfRule type="cellIs" dxfId="197" priority="48" operator="equal">
      <formula>"NO"</formula>
    </cfRule>
  </conditionalFormatting>
  <conditionalFormatting sqref="T21">
    <cfRule type="cellIs" dxfId="196" priority="46" operator="equal">
      <formula>"NO"</formula>
    </cfRule>
  </conditionalFormatting>
  <conditionalFormatting sqref="T20">
    <cfRule type="cellIs" dxfId="195" priority="47" operator="equal">
      <formula>"NO"</formula>
    </cfRule>
  </conditionalFormatting>
  <conditionalFormatting sqref="T22">
    <cfRule type="cellIs" dxfId="194" priority="45" operator="equal">
      <formula>"NO"</formula>
    </cfRule>
  </conditionalFormatting>
  <conditionalFormatting sqref="T32">
    <cfRule type="cellIs" dxfId="193" priority="44" operator="equal">
      <formula>1</formula>
    </cfRule>
  </conditionalFormatting>
  <conditionalFormatting sqref="S16:T16">
    <cfRule type="cellIs" dxfId="192" priority="43" operator="equal">
      <formula>"NO"</formula>
    </cfRule>
  </conditionalFormatting>
  <conditionalFormatting sqref="S17">
    <cfRule type="cellIs" dxfId="191" priority="42" operator="equal">
      <formula>"NO"</formula>
    </cfRule>
  </conditionalFormatting>
  <conditionalFormatting sqref="T17">
    <cfRule type="cellIs" dxfId="190" priority="41" operator="equal">
      <formula>"NO"</formula>
    </cfRule>
  </conditionalFormatting>
  <conditionalFormatting sqref="U26:V26">
    <cfRule type="cellIs" dxfId="189" priority="20" operator="equal">
      <formula>"NO HABIL"</formula>
    </cfRule>
  </conditionalFormatting>
  <conditionalFormatting sqref="U14:V15">
    <cfRule type="cellIs" dxfId="188" priority="39" operator="equal">
      <formula>"NO"</formula>
    </cfRule>
  </conditionalFormatting>
  <conditionalFormatting sqref="U13:V13">
    <cfRule type="cellIs" dxfId="187" priority="38" operator="equal">
      <formula>"NO"</formula>
    </cfRule>
  </conditionalFormatting>
  <conditionalFormatting sqref="U18:V18">
    <cfRule type="cellIs" dxfId="186" priority="37" operator="equal">
      <formula>"NO"</formula>
    </cfRule>
  </conditionalFormatting>
  <conditionalFormatting sqref="U24">
    <cfRule type="cellIs" dxfId="185" priority="36" operator="equal">
      <formula>"NO"</formula>
    </cfRule>
  </conditionalFormatting>
  <conditionalFormatting sqref="U23:V23">
    <cfRule type="cellIs" dxfId="184" priority="35" operator="equal">
      <formula>"NO"</formula>
    </cfRule>
  </conditionalFormatting>
  <conditionalFormatting sqref="U19:U20">
    <cfRule type="cellIs" dxfId="183" priority="34" operator="equal">
      <formula>"NO"</formula>
    </cfRule>
  </conditionalFormatting>
  <conditionalFormatting sqref="U21">
    <cfRule type="cellIs" dxfId="182" priority="33" operator="equal">
      <formula>"NO"</formula>
    </cfRule>
  </conditionalFormatting>
  <conditionalFormatting sqref="V24">
    <cfRule type="cellIs" dxfId="181" priority="32" operator="equal">
      <formula>"NO"</formula>
    </cfRule>
  </conditionalFormatting>
  <conditionalFormatting sqref="U22">
    <cfRule type="cellIs" dxfId="180" priority="31" operator="equal">
      <formula>"NO"</formula>
    </cfRule>
  </conditionalFormatting>
  <conditionalFormatting sqref="U32">
    <cfRule type="cellIs" dxfId="179" priority="30" operator="equal">
      <formula>1</formula>
    </cfRule>
  </conditionalFormatting>
  <conditionalFormatting sqref="V19">
    <cfRule type="cellIs" dxfId="178" priority="29" operator="equal">
      <formula>"NO"</formula>
    </cfRule>
  </conditionalFormatting>
  <conditionalFormatting sqref="V21">
    <cfRule type="cellIs" dxfId="177" priority="27" operator="equal">
      <formula>"NO"</formula>
    </cfRule>
  </conditionalFormatting>
  <conditionalFormatting sqref="V20">
    <cfRule type="cellIs" dxfId="176" priority="28" operator="equal">
      <formula>"NO"</formula>
    </cfRule>
  </conditionalFormatting>
  <conditionalFormatting sqref="V22">
    <cfRule type="cellIs" dxfId="175" priority="26" operator="equal">
      <formula>"NO"</formula>
    </cfRule>
  </conditionalFormatting>
  <conditionalFormatting sqref="V32">
    <cfRule type="cellIs" dxfId="174" priority="25" operator="equal">
      <formula>1</formula>
    </cfRule>
  </conditionalFormatting>
  <conditionalFormatting sqref="U16:V16">
    <cfRule type="cellIs" dxfId="173" priority="24" operator="equal">
      <formula>"NO"</formula>
    </cfRule>
  </conditionalFormatting>
  <conditionalFormatting sqref="U17">
    <cfRule type="cellIs" dxfId="172" priority="23" operator="equal">
      <formula>"NO"</formula>
    </cfRule>
  </conditionalFormatting>
  <conditionalFormatting sqref="V17">
    <cfRule type="cellIs" dxfId="171" priority="22" operator="equal">
      <formula>"NO"</formula>
    </cfRule>
  </conditionalFormatting>
  <conditionalFormatting sqref="W26:X26">
    <cfRule type="cellIs" dxfId="170" priority="1" operator="equal">
      <formula>"NO HABIL"</formula>
    </cfRule>
  </conditionalFormatting>
  <conditionalFormatting sqref="W14:X15">
    <cfRule type="cellIs" dxfId="169" priority="19" operator="equal">
      <formula>"NO"</formula>
    </cfRule>
  </conditionalFormatting>
  <conditionalFormatting sqref="W13:X13">
    <cfRule type="cellIs" dxfId="168" priority="18" operator="equal">
      <formula>"NO"</formula>
    </cfRule>
  </conditionalFormatting>
  <conditionalFormatting sqref="W18:X18">
    <cfRule type="cellIs" dxfId="167" priority="17" operator="equal">
      <formula>"NO"</formula>
    </cfRule>
  </conditionalFormatting>
  <conditionalFormatting sqref="W24">
    <cfRule type="cellIs" dxfId="166" priority="16" operator="equal">
      <formula>"NO"</formula>
    </cfRule>
  </conditionalFormatting>
  <conditionalFormatting sqref="W23:X23">
    <cfRule type="cellIs" dxfId="165" priority="15" operator="equal">
      <formula>"NO"</formula>
    </cfRule>
  </conditionalFormatting>
  <conditionalFormatting sqref="W19:W20">
    <cfRule type="cellIs" dxfId="164" priority="14" operator="equal">
      <formula>"NO"</formula>
    </cfRule>
  </conditionalFormatting>
  <conditionalFormatting sqref="W21">
    <cfRule type="cellIs" dxfId="163" priority="13" operator="equal">
      <formula>"NO"</formula>
    </cfRule>
  </conditionalFormatting>
  <conditionalFormatting sqref="X24">
    <cfRule type="cellIs" dxfId="162" priority="12" operator="equal">
      <formula>"NO"</formula>
    </cfRule>
  </conditionalFormatting>
  <conditionalFormatting sqref="W22">
    <cfRule type="cellIs" dxfId="161" priority="11" operator="equal">
      <formula>"NO"</formula>
    </cfRule>
  </conditionalFormatting>
  <conditionalFormatting sqref="W32">
    <cfRule type="cellIs" dxfId="160" priority="10" operator="equal">
      <formula>1</formula>
    </cfRule>
  </conditionalFormatting>
  <conditionalFormatting sqref="X19">
    <cfRule type="cellIs" dxfId="159" priority="9" operator="equal">
      <formula>"NO"</formula>
    </cfRule>
  </conditionalFormatting>
  <conditionalFormatting sqref="X21">
    <cfRule type="cellIs" dxfId="158" priority="7" operator="equal">
      <formula>"NO"</formula>
    </cfRule>
  </conditionalFormatting>
  <conditionalFormatting sqref="X20">
    <cfRule type="cellIs" dxfId="157" priority="8" operator="equal">
      <formula>"NO"</formula>
    </cfRule>
  </conditionalFormatting>
  <conditionalFormatting sqref="X22">
    <cfRule type="cellIs" dxfId="156" priority="6" operator="equal">
      <formula>"NO"</formula>
    </cfRule>
  </conditionalFormatting>
  <conditionalFormatting sqref="X32">
    <cfRule type="cellIs" dxfId="155" priority="5" operator="equal">
      <formula>1</formula>
    </cfRule>
  </conditionalFormatting>
  <conditionalFormatting sqref="W16:X16">
    <cfRule type="cellIs" dxfId="154" priority="4" operator="equal">
      <formula>"NO"</formula>
    </cfRule>
  </conditionalFormatting>
  <conditionalFormatting sqref="W17">
    <cfRule type="cellIs" dxfId="153" priority="3" operator="equal">
      <formula>"NO"</formula>
    </cfRule>
  </conditionalFormatting>
  <conditionalFormatting sqref="X17">
    <cfRule type="cellIs" dxfId="152" priority="2" operator="equal">
      <formula>"NO"</formula>
    </cfRule>
  </conditionalFormatting>
  <pageMargins left="0.59055118110236227" right="0.59055118110236227" top="0.59055118110236227" bottom="0.59055118110236227" header="0.31496062992125984" footer="0.31496062992125984"/>
  <pageSetup scale="38" orientation="landscape"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171"/>
  <sheetViews>
    <sheetView zoomScale="70" zoomScaleNormal="70" workbookViewId="0">
      <pane xSplit="5" ySplit="4" topLeftCell="F68" activePane="bottomRight" state="frozen"/>
      <selection pane="topRight" activeCell="F1" sqref="F1"/>
      <selection pane="bottomLeft" activeCell="A5" sqref="A5"/>
      <selection pane="bottomRight" activeCell="D7" sqref="D7"/>
    </sheetView>
  </sheetViews>
  <sheetFormatPr baseColWidth="10" defaultRowHeight="15" x14ac:dyDescent="0.25"/>
  <cols>
    <col min="1" max="2" width="20.7109375" style="48" customWidth="1"/>
    <col min="3" max="3" width="2.7109375" style="48" customWidth="1"/>
    <col min="4" max="4" width="20.7109375" style="48" customWidth="1"/>
    <col min="5" max="5" width="2.7109375" style="48" customWidth="1"/>
    <col min="6" max="6" width="8.7109375" style="48" customWidth="1"/>
    <col min="7" max="8" width="20.7109375" style="48" customWidth="1"/>
    <col min="9" max="9" width="3.28515625" customWidth="1"/>
    <col min="10" max="10" width="8.7109375" style="48" customWidth="1"/>
    <col min="11" max="12" width="20.7109375" style="48" customWidth="1"/>
    <col min="13" max="13" width="3.28515625" customWidth="1"/>
    <col min="14" max="14" width="8.7109375" style="48" customWidth="1"/>
    <col min="15" max="16" width="20.7109375" style="48" customWidth="1"/>
    <col min="17" max="17" width="3.28515625" customWidth="1"/>
    <col min="18" max="18" width="8.7109375" style="48" customWidth="1"/>
    <col min="19" max="20" width="20.7109375" style="48" customWidth="1"/>
    <col min="21" max="21" width="3.28515625" customWidth="1"/>
    <col min="22" max="22" width="8.7109375" style="48" customWidth="1"/>
    <col min="23" max="24" width="20.7109375" style="48" customWidth="1"/>
    <col min="25" max="25" width="3.28515625" customWidth="1"/>
    <col min="26" max="26" width="8.7109375" style="48" customWidth="1"/>
    <col min="27" max="28" width="20.7109375" style="48" customWidth="1"/>
    <col min="29" max="29" width="3.28515625" customWidth="1"/>
    <col min="30" max="30" width="8.7109375" style="48" customWidth="1"/>
    <col min="31" max="32" width="20.7109375" style="48" customWidth="1"/>
    <col min="33" max="33" width="3.28515625" customWidth="1"/>
    <col min="34" max="34" width="8.7109375" style="48" customWidth="1"/>
    <col min="35" max="36" width="20.7109375" style="48" customWidth="1"/>
    <col min="37" max="37" width="3.28515625" customWidth="1"/>
    <col min="38" max="38" width="8.7109375" style="48" customWidth="1"/>
    <col min="39" max="40" width="20.7109375" style="48" customWidth="1"/>
    <col min="41" max="41" width="3.28515625" customWidth="1"/>
    <col min="42" max="42" width="8.7109375" style="48" customWidth="1"/>
    <col min="43" max="44" width="20.7109375" style="48" customWidth="1"/>
    <col min="45" max="45" width="3.28515625" customWidth="1"/>
    <col min="46" max="46" width="8.7109375" style="48" customWidth="1"/>
    <col min="47" max="48" width="20.7109375" style="48" customWidth="1"/>
  </cols>
  <sheetData>
    <row r="1" spans="1:48" x14ac:dyDescent="0.25">
      <c r="G1" s="49"/>
      <c r="K1" s="49"/>
      <c r="O1" s="49"/>
      <c r="S1" s="49"/>
      <c r="W1" s="49"/>
      <c r="AA1" s="49"/>
      <c r="AE1" s="49"/>
      <c r="AI1" s="49"/>
      <c r="AM1" s="49"/>
      <c r="AQ1" s="49"/>
      <c r="AU1" s="49"/>
    </row>
    <row r="2" spans="1:48" x14ac:dyDescent="0.25">
      <c r="A2" s="395" t="s">
        <v>90</v>
      </c>
      <c r="B2" s="395"/>
      <c r="C2" s="50"/>
      <c r="D2" s="51" t="s">
        <v>91</v>
      </c>
      <c r="E2" s="50"/>
      <c r="F2" s="50"/>
      <c r="G2" s="51">
        <v>1</v>
      </c>
      <c r="H2" s="50"/>
      <c r="J2" s="50"/>
      <c r="K2" s="51">
        <v>2</v>
      </c>
      <c r="L2" s="50"/>
      <c r="N2" s="50"/>
      <c r="O2" s="51">
        <v>3</v>
      </c>
      <c r="P2" s="50"/>
      <c r="R2" s="50"/>
      <c r="S2" s="51">
        <v>4</v>
      </c>
      <c r="T2" s="50"/>
      <c r="V2" s="50"/>
      <c r="W2" s="51">
        <v>5</v>
      </c>
      <c r="X2" s="50"/>
      <c r="Z2" s="50"/>
      <c r="AA2" s="51">
        <v>6</v>
      </c>
      <c r="AB2" s="50"/>
      <c r="AD2" s="50"/>
      <c r="AE2" s="51">
        <v>7</v>
      </c>
      <c r="AF2" s="50"/>
      <c r="AH2" s="50"/>
      <c r="AI2" s="51">
        <v>8</v>
      </c>
      <c r="AJ2" s="50"/>
      <c r="AL2" s="50"/>
      <c r="AM2" s="51">
        <v>9</v>
      </c>
      <c r="AN2" s="50"/>
      <c r="AP2" s="50"/>
      <c r="AQ2" s="51">
        <v>10</v>
      </c>
      <c r="AR2" s="50"/>
      <c r="AT2" s="50"/>
      <c r="AU2" s="51">
        <v>11</v>
      </c>
      <c r="AV2" s="50"/>
    </row>
    <row r="3" spans="1:48" ht="25.5" x14ac:dyDescent="0.25">
      <c r="A3" s="395"/>
      <c r="B3" s="395"/>
      <c r="C3" s="52"/>
      <c r="D3" s="53" t="s">
        <v>171</v>
      </c>
      <c r="E3" s="52"/>
      <c r="F3" s="52"/>
      <c r="G3" s="53" t="str">
        <f>'VERIFICACION TECNICA'!C10</f>
        <v>YAMIL HAMDANN GONZALEZ</v>
      </c>
      <c r="H3" s="52"/>
      <c r="J3" s="52"/>
      <c r="K3" s="53" t="str">
        <f>+'VERIFICACION TECNICA'!E10</f>
        <v>CONSORCIO CPM-CERZ UC 019</v>
      </c>
      <c r="L3" s="52"/>
      <c r="N3" s="52"/>
      <c r="O3" s="53" t="str">
        <f>+'VERIFICACION TECNICA'!G10</f>
        <v>JULIAN LIZANDRO GONZALEZ CASAS</v>
      </c>
      <c r="P3" s="52"/>
      <c r="R3" s="52"/>
      <c r="S3" s="53" t="str">
        <f>+'VERIFICACION TECNICA'!I10</f>
        <v>CONSORCIO SAN JAVIER</v>
      </c>
      <c r="T3" s="52"/>
      <c r="V3" s="52"/>
      <c r="W3" s="53" t="str">
        <f>+'VERIFICACION TECNICA'!K10</f>
        <v>CONSORCIO UNICAUCA</v>
      </c>
      <c r="X3" s="52"/>
      <c r="Z3" s="52"/>
      <c r="AA3" s="53" t="str">
        <f>+'VERIFICACION TECNICA'!M10</f>
        <v>ARMANDO ESCOBAR ROJAS</v>
      </c>
      <c r="AB3" s="52"/>
      <c r="AD3" s="52"/>
      <c r="AE3" s="53" t="str">
        <f>'VERIFICACION TECNICA'!O10</f>
        <v>DIEGO REINEL FERNANDEZ</v>
      </c>
      <c r="AF3" s="52"/>
      <c r="AH3" s="52"/>
      <c r="AI3" s="53" t="str">
        <f>+'VERIFICACION TECNICA'!Q10</f>
        <v>INVERSIONES CLH SA</v>
      </c>
      <c r="AJ3" s="52"/>
      <c r="AL3" s="52"/>
      <c r="AM3" s="53" t="str">
        <f>+'VERIFICACION TECNICA'!S10</f>
        <v>ELEAZAR GIRALDO FAJURI</v>
      </c>
      <c r="AN3" s="52"/>
      <c r="AP3" s="52"/>
      <c r="AQ3" s="53" t="str">
        <f>+'VERIFICACION TECNICA'!U10</f>
        <v>CONSORCIO MC INGENIERIA</v>
      </c>
      <c r="AR3" s="52"/>
      <c r="AT3" s="52"/>
      <c r="AU3" s="53" t="str">
        <f>+'VERIFICACION TECNICA'!W10</f>
        <v>GRUPO AZER SAS EN REORGANIZACION</v>
      </c>
      <c r="AV3" s="52"/>
    </row>
    <row r="4" spans="1:48" x14ac:dyDescent="0.25">
      <c r="C4" s="54"/>
      <c r="E4" s="54"/>
      <c r="F4" s="54"/>
      <c r="G4" s="55"/>
      <c r="H4" s="54"/>
      <c r="J4" s="54"/>
      <c r="K4" s="55"/>
      <c r="L4" s="54"/>
      <c r="N4" s="54"/>
      <c r="O4" s="55"/>
      <c r="P4" s="54"/>
      <c r="R4" s="54"/>
      <c r="S4" s="55"/>
      <c r="T4" s="54"/>
      <c r="V4" s="54"/>
      <c r="W4" s="55"/>
      <c r="X4" s="54"/>
      <c r="Z4" s="54"/>
      <c r="AA4" s="55"/>
      <c r="AB4" s="54"/>
      <c r="AD4" s="54"/>
      <c r="AE4" s="55"/>
      <c r="AF4" s="54"/>
      <c r="AH4" s="54"/>
      <c r="AI4" s="55"/>
      <c r="AJ4" s="54"/>
      <c r="AL4" s="54"/>
      <c r="AM4" s="55"/>
      <c r="AN4" s="54"/>
      <c r="AP4" s="54"/>
      <c r="AQ4" s="55"/>
      <c r="AR4" s="54"/>
      <c r="AT4" s="54"/>
      <c r="AU4" s="55"/>
      <c r="AV4" s="54"/>
    </row>
    <row r="5" spans="1:48" x14ac:dyDescent="0.25">
      <c r="A5" s="56"/>
    </row>
    <row r="6" spans="1:48" x14ac:dyDescent="0.25">
      <c r="A6" s="396" t="s">
        <v>92</v>
      </c>
      <c r="B6" s="397"/>
      <c r="D6" s="104">
        <v>2429123643</v>
      </c>
      <c r="F6" s="102" t="s">
        <v>95</v>
      </c>
      <c r="G6" s="57">
        <f>SUM(G12:G13)</f>
        <v>3250271001</v>
      </c>
      <c r="H6" s="55"/>
      <c r="J6" s="102" t="s">
        <v>95</v>
      </c>
      <c r="K6" s="57">
        <f>SUM(K12:K13)</f>
        <v>3588473620</v>
      </c>
      <c r="L6" s="55"/>
      <c r="N6" s="102" t="s">
        <v>95</v>
      </c>
      <c r="O6" s="57">
        <f>SUM(O12:O13)</f>
        <v>2819080310</v>
      </c>
      <c r="P6" s="55"/>
      <c r="R6" s="102" t="s">
        <v>95</v>
      </c>
      <c r="S6" s="57">
        <f>SUM(S12:S13)</f>
        <v>660088682</v>
      </c>
      <c r="T6" s="55"/>
      <c r="V6" s="102" t="s">
        <v>95</v>
      </c>
      <c r="W6" s="57">
        <f>SUM(W12:W13)</f>
        <v>2783150098</v>
      </c>
      <c r="X6" s="55"/>
      <c r="Z6" s="102" t="s">
        <v>95</v>
      </c>
      <c r="AA6" s="57">
        <f>SUM(AA12:AA13)</f>
        <v>0</v>
      </c>
      <c r="AB6" s="55"/>
      <c r="AD6" s="102" t="s">
        <v>95</v>
      </c>
      <c r="AE6" s="57">
        <f>SUM(AE12:AE13)</f>
        <v>4455010450</v>
      </c>
      <c r="AF6" s="55"/>
      <c r="AH6" s="102" t="s">
        <v>95</v>
      </c>
      <c r="AI6" s="57">
        <f>SUM(AI12:AI13)</f>
        <v>3683061095</v>
      </c>
      <c r="AJ6" s="55"/>
      <c r="AL6" s="102" t="s">
        <v>95</v>
      </c>
      <c r="AM6" s="57">
        <f>SUM(AM12:AM13)</f>
        <v>2626408488</v>
      </c>
      <c r="AN6" s="55"/>
      <c r="AP6" s="102" t="s">
        <v>95</v>
      </c>
      <c r="AQ6" s="57">
        <f>SUM(AQ12:AQ13)</f>
        <v>2467317185</v>
      </c>
      <c r="AR6" s="55"/>
      <c r="AT6" s="102" t="s">
        <v>95</v>
      </c>
      <c r="AU6" s="57">
        <f>SUM(AU12:AU13)</f>
        <v>7496138222</v>
      </c>
      <c r="AV6" s="55"/>
    </row>
    <row r="7" spans="1:48" x14ac:dyDescent="0.25">
      <c r="A7" s="56"/>
      <c r="B7" s="56"/>
      <c r="D7" s="101"/>
      <c r="G7" s="101"/>
      <c r="H7" s="55"/>
      <c r="K7" s="101"/>
      <c r="L7" s="55"/>
      <c r="O7" s="101"/>
      <c r="P7" s="55"/>
      <c r="S7" s="101"/>
      <c r="T7" s="55"/>
      <c r="W7" s="101"/>
      <c r="X7" s="55"/>
      <c r="AA7" s="101"/>
      <c r="AB7" s="55"/>
      <c r="AE7" s="101"/>
      <c r="AF7" s="55"/>
      <c r="AI7" s="101"/>
      <c r="AJ7" s="55"/>
      <c r="AM7" s="101"/>
      <c r="AN7" s="55"/>
      <c r="AQ7" s="101"/>
      <c r="AR7" s="55"/>
      <c r="AU7" s="101"/>
      <c r="AV7" s="55"/>
    </row>
    <row r="8" spans="1:48" x14ac:dyDescent="0.25">
      <c r="A8" s="396" t="s">
        <v>161</v>
      </c>
      <c r="B8" s="397"/>
      <c r="D8" s="104">
        <f>+ROUND(D6*0.3,0)</f>
        <v>728737093</v>
      </c>
      <c r="F8" s="102" t="s">
        <v>93</v>
      </c>
      <c r="G8" s="105">
        <f>+SUMIF(F$17:F$135,F8,G$17:G$135)</f>
        <v>3250271001</v>
      </c>
      <c r="H8" s="55" t="s">
        <v>89</v>
      </c>
      <c r="J8" s="102" t="s">
        <v>93</v>
      </c>
      <c r="K8" s="105">
        <f>+SUMIF(J$17:J$135,J8,K$17:K$135)</f>
        <v>1178479176</v>
      </c>
      <c r="L8" s="55" t="s">
        <v>89</v>
      </c>
      <c r="N8" s="102" t="s">
        <v>93</v>
      </c>
      <c r="O8" s="105">
        <f>+SUMIF(N$17:N$135,N8,O$17:O$135)</f>
        <v>2819080310</v>
      </c>
      <c r="P8" s="55" t="s">
        <v>89</v>
      </c>
      <c r="R8" s="102" t="s">
        <v>93</v>
      </c>
      <c r="S8" s="105">
        <f>+SUMIF(R$17:R$135,R8,S$17:S$135)</f>
        <v>0</v>
      </c>
      <c r="T8" s="55" t="s">
        <v>246</v>
      </c>
      <c r="V8" s="102" t="s">
        <v>135</v>
      </c>
      <c r="W8" s="105">
        <f>+SUMIF(V$17:V$135,V8,W$17:W$135)</f>
        <v>1087371916</v>
      </c>
      <c r="X8" s="55" t="s">
        <v>89</v>
      </c>
      <c r="Z8" s="102" t="s">
        <v>93</v>
      </c>
      <c r="AA8" s="105">
        <f>+SUMIF(Z$17:Z$135,Z8,AA$17:AA$135)</f>
        <v>0</v>
      </c>
      <c r="AB8" s="55" t="s">
        <v>246</v>
      </c>
      <c r="AD8" s="102" t="s">
        <v>93</v>
      </c>
      <c r="AE8" s="105">
        <f>+SUMIF(AD$17:AD$135,AD8,AE$17:AE$135)</f>
        <v>4455010450</v>
      </c>
      <c r="AF8" s="55" t="s">
        <v>89</v>
      </c>
      <c r="AH8" s="102" t="s">
        <v>93</v>
      </c>
      <c r="AI8" s="105">
        <f>+SUMIF(AH$17:AH$135,AH8,AI$17:AI$135)</f>
        <v>3683061095</v>
      </c>
      <c r="AJ8" s="55" t="s">
        <v>89</v>
      </c>
      <c r="AL8" s="102" t="s">
        <v>93</v>
      </c>
      <c r="AM8" s="105">
        <f>+SUMIF(AL$17:AL$135,AL8,AM$17:AM$135)</f>
        <v>2626408488</v>
      </c>
      <c r="AN8" s="55" t="s">
        <v>89</v>
      </c>
      <c r="AP8" s="102" t="s">
        <v>135</v>
      </c>
      <c r="AQ8" s="105">
        <f>+SUMIF(AP$17:AP$135,AP8,AQ$17:AQ$135)</f>
        <v>911401485</v>
      </c>
      <c r="AR8" s="55" t="s">
        <v>89</v>
      </c>
      <c r="AT8" s="102" t="s">
        <v>93</v>
      </c>
      <c r="AU8" s="105">
        <f>+SUMIF(AT$17:AT$135,AT8,AU$17:AU$135)</f>
        <v>7496138222</v>
      </c>
      <c r="AV8" s="55" t="s">
        <v>89</v>
      </c>
    </row>
    <row r="9" spans="1:48" x14ac:dyDescent="0.25">
      <c r="A9" s="56"/>
      <c r="B9" s="56"/>
      <c r="D9" s="101"/>
      <c r="G9" s="101"/>
      <c r="H9" s="55"/>
      <c r="K9" s="101"/>
      <c r="L9" s="55"/>
      <c r="O9" s="101"/>
      <c r="P9" s="55"/>
      <c r="S9" s="101"/>
      <c r="T9" s="55"/>
      <c r="W9" s="101"/>
      <c r="X9" s="55"/>
      <c r="AA9" s="101"/>
      <c r="AB9" s="55"/>
      <c r="AE9" s="101"/>
      <c r="AF9" s="55"/>
      <c r="AI9" s="101"/>
      <c r="AJ9" s="55"/>
      <c r="AM9" s="101"/>
      <c r="AN9" s="55"/>
      <c r="AQ9" s="101"/>
      <c r="AR9" s="55"/>
      <c r="AU9" s="101"/>
      <c r="AV9" s="55"/>
    </row>
    <row r="10" spans="1:48" x14ac:dyDescent="0.25">
      <c r="A10" s="398" t="s">
        <v>208</v>
      </c>
      <c r="B10" s="398"/>
      <c r="D10" s="399">
        <v>0.3</v>
      </c>
      <c r="F10" s="102">
        <v>1</v>
      </c>
      <c r="G10" s="103">
        <v>1</v>
      </c>
      <c r="H10" s="55" t="s">
        <v>89</v>
      </c>
      <c r="J10" s="102">
        <v>1</v>
      </c>
      <c r="K10" s="103">
        <v>0.5</v>
      </c>
      <c r="L10" s="55"/>
      <c r="N10" s="102">
        <v>1</v>
      </c>
      <c r="O10" s="103">
        <v>1</v>
      </c>
      <c r="P10" s="55" t="s">
        <v>89</v>
      </c>
      <c r="R10" s="102">
        <v>1</v>
      </c>
      <c r="S10" s="103">
        <v>0.7</v>
      </c>
      <c r="T10" s="55"/>
      <c r="V10" s="102">
        <v>1</v>
      </c>
      <c r="W10" s="103">
        <v>0.6</v>
      </c>
      <c r="X10" s="55" t="s">
        <v>89</v>
      </c>
      <c r="Z10" s="102">
        <v>1</v>
      </c>
      <c r="AA10" s="103">
        <v>1</v>
      </c>
      <c r="AB10" s="55" t="s">
        <v>89</v>
      </c>
      <c r="AD10" s="102">
        <v>1</v>
      </c>
      <c r="AE10" s="103">
        <v>1</v>
      </c>
      <c r="AF10" s="55" t="s">
        <v>89</v>
      </c>
      <c r="AH10" s="102">
        <v>1</v>
      </c>
      <c r="AI10" s="103">
        <v>1</v>
      </c>
      <c r="AJ10" s="55" t="s">
        <v>89</v>
      </c>
      <c r="AL10" s="102">
        <v>1</v>
      </c>
      <c r="AM10" s="103">
        <v>1</v>
      </c>
      <c r="AN10" s="55" t="s">
        <v>89</v>
      </c>
      <c r="AP10" s="102">
        <v>1</v>
      </c>
      <c r="AQ10" s="103">
        <v>0.7</v>
      </c>
      <c r="AR10" s="55" t="s">
        <v>89</v>
      </c>
      <c r="AT10" s="102">
        <v>1</v>
      </c>
      <c r="AU10" s="103">
        <v>1</v>
      </c>
      <c r="AV10" s="55" t="s">
        <v>89</v>
      </c>
    </row>
    <row r="11" spans="1:48" x14ac:dyDescent="0.25">
      <c r="A11" s="398"/>
      <c r="B11" s="398"/>
      <c r="D11" s="399"/>
      <c r="F11" s="102">
        <v>2</v>
      </c>
      <c r="G11" s="103"/>
      <c r="H11" s="55"/>
      <c r="J11" s="102">
        <v>2</v>
      </c>
      <c r="K11" s="103">
        <v>0.5</v>
      </c>
      <c r="L11" s="55" t="s">
        <v>89</v>
      </c>
      <c r="N11" s="102">
        <v>2</v>
      </c>
      <c r="O11" s="103"/>
      <c r="P11" s="55"/>
      <c r="R11" s="102">
        <v>2</v>
      </c>
      <c r="S11" s="103">
        <v>0.3</v>
      </c>
      <c r="T11" s="55" t="s">
        <v>246</v>
      </c>
      <c r="V11" s="102">
        <v>2</v>
      </c>
      <c r="W11" s="103">
        <v>0.4</v>
      </c>
      <c r="X11" s="55"/>
      <c r="Z11" s="102">
        <v>2</v>
      </c>
      <c r="AA11" s="103"/>
      <c r="AB11" s="55"/>
      <c r="AD11" s="102">
        <v>2</v>
      </c>
      <c r="AE11" s="103"/>
      <c r="AF11" s="55"/>
      <c r="AH11" s="102">
        <v>2</v>
      </c>
      <c r="AI11" s="103"/>
      <c r="AJ11" s="55"/>
      <c r="AL11" s="102">
        <v>2</v>
      </c>
      <c r="AM11" s="103"/>
      <c r="AN11" s="55"/>
      <c r="AP11" s="102">
        <v>2</v>
      </c>
      <c r="AQ11" s="103">
        <v>0.3</v>
      </c>
      <c r="AR11" s="55"/>
      <c r="AT11" s="102">
        <v>2</v>
      </c>
      <c r="AU11" s="103"/>
      <c r="AV11" s="55"/>
    </row>
    <row r="12" spans="1:48" x14ac:dyDescent="0.25">
      <c r="A12" s="398" t="s">
        <v>119</v>
      </c>
      <c r="B12" s="398"/>
      <c r="D12" s="400">
        <f>40%*D6</f>
        <v>971649457.20000005</v>
      </c>
      <c r="F12" s="102" t="s">
        <v>93</v>
      </c>
      <c r="G12" s="105">
        <f>+SUMIF(F$17:F$135,F12,G$17:G$135)</f>
        <v>3250271001</v>
      </c>
      <c r="H12" s="55" t="s">
        <v>89</v>
      </c>
      <c r="J12" s="102" t="s">
        <v>93</v>
      </c>
      <c r="K12" s="105">
        <f>+SUMIF(J$17:J$135,J12,K$17:K$135)</f>
        <v>1178479176</v>
      </c>
      <c r="L12" s="55"/>
      <c r="N12" s="102" t="s">
        <v>93</v>
      </c>
      <c r="O12" s="105">
        <f>+SUMIF(N$17:N$135,N12,O$17:O$135)</f>
        <v>2819080310</v>
      </c>
      <c r="P12" s="55" t="s">
        <v>89</v>
      </c>
      <c r="R12" s="102" t="s">
        <v>93</v>
      </c>
      <c r="S12" s="105">
        <f>+SUMIF(R$17:R$135,R12,S$17:S$135)</f>
        <v>0</v>
      </c>
      <c r="T12" s="55"/>
      <c r="V12" s="102" t="s">
        <v>93</v>
      </c>
      <c r="W12" s="105">
        <f>+SUMIF(V$17:V$135,V12,W$17:W$135)</f>
        <v>1695778182</v>
      </c>
      <c r="X12" s="55" t="s">
        <v>89</v>
      </c>
      <c r="Z12" s="102" t="s">
        <v>93</v>
      </c>
      <c r="AA12" s="105">
        <f>+SUMIF(Z$17:Z$135,Z12,AA$17:AA$135)</f>
        <v>0</v>
      </c>
      <c r="AB12" s="55" t="s">
        <v>246</v>
      </c>
      <c r="AD12" s="102" t="s">
        <v>93</v>
      </c>
      <c r="AE12" s="105">
        <f>+SUMIF(AD$17:AD$135,AD12,AE$17:AE$135)</f>
        <v>4455010450</v>
      </c>
      <c r="AF12" s="55" t="s">
        <v>89</v>
      </c>
      <c r="AH12" s="102" t="s">
        <v>93</v>
      </c>
      <c r="AI12" s="105">
        <f>+SUMIF(AH$17:AH$135,AH12,AI$17:AI$135)</f>
        <v>3683061095</v>
      </c>
      <c r="AJ12" s="55" t="s">
        <v>89</v>
      </c>
      <c r="AL12" s="102" t="s">
        <v>93</v>
      </c>
      <c r="AM12" s="105">
        <f>+SUMIF(AL$17:AL$135,AL12,AM$17:AM$135)</f>
        <v>2626408488</v>
      </c>
      <c r="AN12" s="55" t="s">
        <v>89</v>
      </c>
      <c r="AP12" s="102" t="s">
        <v>93</v>
      </c>
      <c r="AQ12" s="105">
        <f>+SUMIF(AP$17:AP$135,AP12,AQ$17:AQ$135)</f>
        <v>1555915700</v>
      </c>
      <c r="AR12" s="55" t="s">
        <v>89</v>
      </c>
      <c r="AT12" s="102" t="s">
        <v>93</v>
      </c>
      <c r="AU12" s="105">
        <f>+SUMIF(AT$17:AT$135,AT12,AU$17:AU$135)</f>
        <v>7496138222</v>
      </c>
      <c r="AV12" s="55" t="s">
        <v>89</v>
      </c>
    </row>
    <row r="13" spans="1:48" x14ac:dyDescent="0.25">
      <c r="A13" s="398"/>
      <c r="B13" s="398"/>
      <c r="D13" s="400"/>
      <c r="F13" s="102" t="s">
        <v>135</v>
      </c>
      <c r="G13" s="105">
        <f>+SUMIF(F$17:F$135,F13,G$17:G$135)</f>
        <v>0</v>
      </c>
      <c r="H13" s="55"/>
      <c r="J13" s="102" t="s">
        <v>135</v>
      </c>
      <c r="K13" s="105">
        <f>+SUMIF(J$17:J$135,J13,K$17:K$135)</f>
        <v>2409994444</v>
      </c>
      <c r="L13" s="55" t="s">
        <v>89</v>
      </c>
      <c r="N13" s="102" t="s">
        <v>135</v>
      </c>
      <c r="O13" s="105">
        <f>+SUMIF(N$17:N$135,N13,O$17:O$135)</f>
        <v>0</v>
      </c>
      <c r="P13" s="55"/>
      <c r="R13" s="102" t="s">
        <v>135</v>
      </c>
      <c r="S13" s="105">
        <f>+SUMIF(R$17:R$135,R13,S$17:S$135)</f>
        <v>660088682</v>
      </c>
      <c r="T13" s="55" t="s">
        <v>246</v>
      </c>
      <c r="V13" s="102" t="s">
        <v>135</v>
      </c>
      <c r="W13" s="105">
        <f>+SUMIF(V$17:V$135,V13,W$17:W$135)</f>
        <v>1087371916</v>
      </c>
      <c r="X13" s="55"/>
      <c r="Z13" s="102" t="s">
        <v>135</v>
      </c>
      <c r="AA13" s="105">
        <f>+SUMIF(Z$17:Z$135,Z13,AA$17:AA$135)</f>
        <v>0</v>
      </c>
      <c r="AB13" s="55"/>
      <c r="AD13" s="102" t="s">
        <v>135</v>
      </c>
      <c r="AE13" s="105">
        <f>+SUMIF(AD$17:AD$135,AD13,AE$17:AE$135)</f>
        <v>0</v>
      </c>
      <c r="AF13" s="55"/>
      <c r="AH13" s="102" t="s">
        <v>135</v>
      </c>
      <c r="AI13" s="105">
        <f>+SUMIF(AH$17:AH$135,AH13,AI$17:AI$135)</f>
        <v>0</v>
      </c>
      <c r="AJ13" s="55"/>
      <c r="AL13" s="102" t="s">
        <v>135</v>
      </c>
      <c r="AM13" s="105">
        <f>+SUMIF(AL$17:AL$135,AL13,AM$17:AM$135)</f>
        <v>0</v>
      </c>
      <c r="AN13" s="55"/>
      <c r="AP13" s="102" t="s">
        <v>135</v>
      </c>
      <c r="AQ13" s="105">
        <f>+SUMIF(AP$17:AP$135,AP13,AQ$17:AQ$135)</f>
        <v>911401485</v>
      </c>
      <c r="AR13" s="55"/>
      <c r="AT13" s="102" t="s">
        <v>135</v>
      </c>
      <c r="AU13" s="105">
        <f>+SUMIF(AT$17:AT$135,AT13,AU$17:AU$135)</f>
        <v>0</v>
      </c>
      <c r="AV13" s="55"/>
    </row>
    <row r="15" spans="1:48" x14ac:dyDescent="0.25">
      <c r="A15" s="396" t="s">
        <v>94</v>
      </c>
      <c r="B15" s="397" t="s">
        <v>95</v>
      </c>
      <c r="G15" s="58" t="str">
        <f>+IF(G6&gt;=$D6,"CUMPLE","NO CUMPLE")</f>
        <v>CUMPLE</v>
      </c>
      <c r="K15" s="58" t="str">
        <f>+IF(K6&gt;=$D6,"CUMPLE","NO CUMPLE")</f>
        <v>CUMPLE</v>
      </c>
      <c r="O15" s="58" t="str">
        <f>+IF(O6&gt;=$D6,"CUMPLE","NO CUMPLE")</f>
        <v>CUMPLE</v>
      </c>
      <c r="S15" s="58" t="str">
        <f>+IF(S6&gt;=$D6,"CUMPLE","NO CUMPLE")</f>
        <v>NO CUMPLE</v>
      </c>
      <c r="W15" s="58" t="str">
        <f>+IF(W6&gt;=$D6,"CUMPLE","NO CUMPLE")</f>
        <v>CUMPLE</v>
      </c>
      <c r="AA15" s="58" t="str">
        <f>+IF(AA6&gt;=$D6,"CUMPLE","NO CUMPLE")</f>
        <v>NO CUMPLE</v>
      </c>
      <c r="AE15" s="58" t="str">
        <f>+IF(AE6&gt;=$D6,"CUMPLE","NO CUMPLE")</f>
        <v>CUMPLE</v>
      </c>
      <c r="AI15" s="58" t="str">
        <f>+IF(AI6&gt;=$D6,"CUMPLE","NO CUMPLE")</f>
        <v>CUMPLE</v>
      </c>
      <c r="AM15" s="58" t="str">
        <f>+IF(AM6&gt;=$D6,"CUMPLE","NO CUMPLE")</f>
        <v>CUMPLE</v>
      </c>
      <c r="AQ15" s="58" t="str">
        <f>+IF(AQ6&gt;=$D6,"CUMPLE","NO CUMPLE")</f>
        <v>CUMPLE</v>
      </c>
      <c r="AU15" s="58" t="str">
        <f>+IF(AU6&gt;=$D6,"CUMPLE","NO CUMPLE")</f>
        <v>CUMPLE</v>
      </c>
    </row>
    <row r="16" spans="1:48" x14ac:dyDescent="0.25">
      <c r="A16" s="56"/>
    </row>
    <row r="17" spans="1:48" x14ac:dyDescent="0.25">
      <c r="A17" s="59" t="s">
        <v>96</v>
      </c>
      <c r="B17" s="60"/>
      <c r="F17" s="76"/>
      <c r="G17" s="77" t="s">
        <v>96</v>
      </c>
      <c r="H17" s="78"/>
      <c r="J17" s="76"/>
      <c r="K17" s="77" t="s">
        <v>96</v>
      </c>
      <c r="L17" s="78"/>
      <c r="N17" s="76"/>
      <c r="O17" s="77" t="s">
        <v>96</v>
      </c>
      <c r="P17" s="78"/>
      <c r="R17" s="76"/>
      <c r="S17" s="77" t="s">
        <v>96</v>
      </c>
      <c r="T17" s="78"/>
      <c r="V17" s="76"/>
      <c r="W17" s="77" t="s">
        <v>96</v>
      </c>
      <c r="X17" s="78"/>
      <c r="Z17" s="76"/>
      <c r="AA17" s="77" t="s">
        <v>96</v>
      </c>
      <c r="AB17" s="78"/>
      <c r="AD17" s="76"/>
      <c r="AE17" s="77" t="s">
        <v>96</v>
      </c>
      <c r="AF17" s="78"/>
      <c r="AH17" s="76"/>
      <c r="AI17" s="77" t="s">
        <v>96</v>
      </c>
      <c r="AJ17" s="78"/>
      <c r="AL17" s="76"/>
      <c r="AM17" s="77" t="s">
        <v>96</v>
      </c>
      <c r="AN17" s="78"/>
      <c r="AP17" s="76"/>
      <c r="AQ17" s="77" t="s">
        <v>96</v>
      </c>
      <c r="AR17" s="78"/>
      <c r="AT17" s="76"/>
      <c r="AU17" s="77" t="s">
        <v>96</v>
      </c>
      <c r="AV17" s="78"/>
    </row>
    <row r="18" spans="1:48" x14ac:dyDescent="0.25">
      <c r="A18" s="61"/>
      <c r="B18" s="62"/>
      <c r="F18" s="74"/>
      <c r="G18" s="73"/>
      <c r="H18" s="68"/>
      <c r="J18" s="74"/>
      <c r="K18" s="73"/>
      <c r="L18" s="68"/>
      <c r="N18" s="74"/>
      <c r="O18" s="73"/>
      <c r="P18" s="68"/>
      <c r="R18" s="74"/>
      <c r="S18" s="73"/>
      <c r="T18" s="68"/>
      <c r="V18" s="74"/>
      <c r="W18" s="73"/>
      <c r="X18" s="68"/>
      <c r="Z18" s="74"/>
      <c r="AA18" s="73"/>
      <c r="AB18" s="68"/>
      <c r="AD18" s="74"/>
      <c r="AE18" s="73"/>
      <c r="AF18" s="68"/>
      <c r="AH18" s="74"/>
      <c r="AI18" s="73"/>
      <c r="AJ18" s="68"/>
      <c r="AL18" s="74"/>
      <c r="AM18" s="73"/>
      <c r="AN18" s="68"/>
      <c r="AP18" s="74"/>
      <c r="AQ18" s="73"/>
      <c r="AR18" s="68"/>
      <c r="AT18" s="74"/>
      <c r="AU18" s="73"/>
      <c r="AV18" s="68"/>
    </row>
    <row r="19" spans="1:48" x14ac:dyDescent="0.25">
      <c r="A19" s="61" t="s">
        <v>97</v>
      </c>
      <c r="B19" s="62"/>
      <c r="F19" s="63" t="s">
        <v>98</v>
      </c>
      <c r="G19" s="64">
        <v>972280662</v>
      </c>
      <c r="H19" s="65" t="s">
        <v>89</v>
      </c>
      <c r="J19" s="63" t="s">
        <v>98</v>
      </c>
      <c r="K19" s="64">
        <v>1895408044</v>
      </c>
      <c r="L19" s="65" t="s">
        <v>89</v>
      </c>
      <c r="N19" s="63" t="s">
        <v>98</v>
      </c>
      <c r="O19" s="64">
        <v>61105297.5</v>
      </c>
      <c r="P19" s="65" t="s">
        <v>89</v>
      </c>
      <c r="R19" s="63" t="s">
        <v>98</v>
      </c>
      <c r="S19" s="64">
        <v>373769850</v>
      </c>
      <c r="T19" s="65" t="s">
        <v>246</v>
      </c>
      <c r="V19" s="63" t="s">
        <v>98</v>
      </c>
      <c r="W19" s="64">
        <v>72167497</v>
      </c>
      <c r="X19" s="65" t="s">
        <v>89</v>
      </c>
      <c r="Z19" s="63" t="s">
        <v>98</v>
      </c>
      <c r="AA19" s="64">
        <v>166602911</v>
      </c>
      <c r="AB19" s="65" t="s">
        <v>246</v>
      </c>
      <c r="AD19" s="63" t="s">
        <v>98</v>
      </c>
      <c r="AE19" s="64">
        <v>392747078</v>
      </c>
      <c r="AF19" s="65" t="s">
        <v>89</v>
      </c>
      <c r="AH19" s="63" t="s">
        <v>98</v>
      </c>
      <c r="AI19" s="64">
        <v>2166413720</v>
      </c>
      <c r="AJ19" s="65" t="s">
        <v>89</v>
      </c>
      <c r="AL19" s="63" t="s">
        <v>98</v>
      </c>
      <c r="AM19" s="64">
        <v>190333003</v>
      </c>
      <c r="AN19" s="65" t="s">
        <v>89</v>
      </c>
      <c r="AP19" s="63" t="s">
        <v>98</v>
      </c>
      <c r="AQ19" s="64">
        <v>1301673215</v>
      </c>
      <c r="AR19" s="65" t="s">
        <v>89</v>
      </c>
      <c r="AT19" s="63" t="s">
        <v>98</v>
      </c>
      <c r="AU19" s="64">
        <v>4779738522.71</v>
      </c>
      <c r="AV19" s="65" t="s">
        <v>89</v>
      </c>
    </row>
    <row r="20" spans="1:48" ht="15" customHeight="1" x14ac:dyDescent="0.25">
      <c r="A20" s="61" t="s">
        <v>99</v>
      </c>
      <c r="B20" s="62"/>
      <c r="F20" s="74"/>
      <c r="G20" s="73">
        <v>2018</v>
      </c>
      <c r="H20" s="394" t="s">
        <v>184</v>
      </c>
      <c r="J20" s="74"/>
      <c r="K20" s="73">
        <v>2016</v>
      </c>
      <c r="L20" s="394" t="s">
        <v>209</v>
      </c>
      <c r="N20" s="74"/>
      <c r="O20" s="73">
        <v>2010</v>
      </c>
      <c r="P20" s="394" t="s">
        <v>223</v>
      </c>
      <c r="R20" s="74"/>
      <c r="S20" s="73">
        <v>2008</v>
      </c>
      <c r="T20" s="394" t="s">
        <v>339</v>
      </c>
      <c r="V20" s="74"/>
      <c r="W20" s="73">
        <v>2012</v>
      </c>
      <c r="X20" s="394" t="s">
        <v>252</v>
      </c>
      <c r="Z20" s="74"/>
      <c r="AA20" s="73">
        <v>2012</v>
      </c>
      <c r="AB20" s="394" t="s">
        <v>268</v>
      </c>
      <c r="AD20" s="74"/>
      <c r="AE20" s="73">
        <v>2012</v>
      </c>
      <c r="AF20" s="394" t="s">
        <v>278</v>
      </c>
      <c r="AH20" s="74"/>
      <c r="AI20" s="73">
        <v>2015</v>
      </c>
      <c r="AJ20" s="394" t="s">
        <v>247</v>
      </c>
      <c r="AL20" s="74"/>
      <c r="AM20" s="73">
        <v>2015</v>
      </c>
      <c r="AN20" s="394" t="s">
        <v>211</v>
      </c>
      <c r="AP20" s="74"/>
      <c r="AQ20" s="73">
        <v>2017</v>
      </c>
      <c r="AR20" s="394" t="s">
        <v>209</v>
      </c>
      <c r="AT20" s="74"/>
      <c r="AU20" s="73">
        <v>2013</v>
      </c>
      <c r="AV20" s="394" t="s">
        <v>211</v>
      </c>
    </row>
    <row r="21" spans="1:48" x14ac:dyDescent="0.25">
      <c r="A21" s="66" t="s">
        <v>100</v>
      </c>
      <c r="B21" s="62"/>
      <c r="F21" s="106">
        <v>1</v>
      </c>
      <c r="G21" s="100">
        <v>1</v>
      </c>
      <c r="H21" s="394"/>
      <c r="J21" s="106">
        <v>0.9</v>
      </c>
      <c r="K21" s="100">
        <v>0.9</v>
      </c>
      <c r="L21" s="394"/>
      <c r="N21" s="106">
        <v>0.9</v>
      </c>
      <c r="O21" s="100">
        <v>0.9</v>
      </c>
      <c r="P21" s="394"/>
      <c r="R21" s="106">
        <v>1</v>
      </c>
      <c r="S21" s="100">
        <v>0</v>
      </c>
      <c r="T21" s="394"/>
      <c r="V21" s="106">
        <v>1</v>
      </c>
      <c r="W21" s="100">
        <v>1</v>
      </c>
      <c r="X21" s="394"/>
      <c r="Z21" s="106">
        <v>0.8</v>
      </c>
      <c r="AA21" s="100">
        <v>0</v>
      </c>
      <c r="AB21" s="394"/>
      <c r="AD21" s="106">
        <v>1</v>
      </c>
      <c r="AE21" s="100">
        <v>1</v>
      </c>
      <c r="AF21" s="394"/>
      <c r="AH21" s="106">
        <v>0.6</v>
      </c>
      <c r="AI21" s="100">
        <v>0.6</v>
      </c>
      <c r="AJ21" s="394"/>
      <c r="AL21" s="106">
        <v>1</v>
      </c>
      <c r="AM21" s="100">
        <v>1</v>
      </c>
      <c r="AN21" s="394"/>
      <c r="AP21" s="106">
        <v>1</v>
      </c>
      <c r="AQ21" s="100">
        <v>1</v>
      </c>
      <c r="AR21" s="394"/>
      <c r="AT21" s="106">
        <v>0.3</v>
      </c>
      <c r="AU21" s="100">
        <v>0.3</v>
      </c>
      <c r="AV21" s="394"/>
    </row>
    <row r="22" spans="1:48" x14ac:dyDescent="0.25">
      <c r="A22" s="66"/>
      <c r="B22" s="62"/>
      <c r="F22" s="74"/>
      <c r="G22" s="67"/>
      <c r="H22" s="394"/>
      <c r="J22" s="74"/>
      <c r="K22" s="67"/>
      <c r="L22" s="394"/>
      <c r="N22" s="74"/>
      <c r="O22" s="67"/>
      <c r="P22" s="394"/>
      <c r="R22" s="74"/>
      <c r="S22" s="67"/>
      <c r="T22" s="394"/>
      <c r="V22" s="74"/>
      <c r="W22" s="67"/>
      <c r="X22" s="394"/>
      <c r="Z22" s="74"/>
      <c r="AA22" s="67"/>
      <c r="AB22" s="394"/>
      <c r="AD22" s="74"/>
      <c r="AE22" s="67"/>
      <c r="AF22" s="394"/>
      <c r="AH22" s="74"/>
      <c r="AI22" s="67"/>
      <c r="AJ22" s="394"/>
      <c r="AL22" s="74"/>
      <c r="AM22" s="67"/>
      <c r="AN22" s="394"/>
      <c r="AP22" s="74"/>
      <c r="AQ22" s="67"/>
      <c r="AR22" s="394"/>
      <c r="AT22" s="74"/>
      <c r="AU22" s="67"/>
      <c r="AV22" s="394"/>
    </row>
    <row r="23" spans="1:48" x14ac:dyDescent="0.25">
      <c r="A23" s="66"/>
      <c r="B23" s="62"/>
      <c r="F23" s="74"/>
      <c r="G23" s="67"/>
      <c r="H23" s="394"/>
      <c r="J23" s="74"/>
      <c r="K23" s="67"/>
      <c r="L23" s="394"/>
      <c r="N23" s="74"/>
      <c r="O23" s="67"/>
      <c r="P23" s="394"/>
      <c r="R23" s="74"/>
      <c r="S23" s="67"/>
      <c r="T23" s="394"/>
      <c r="V23" s="74"/>
      <c r="W23" s="67"/>
      <c r="X23" s="394"/>
      <c r="Z23" s="74"/>
      <c r="AA23" s="67"/>
      <c r="AB23" s="394"/>
      <c r="AD23" s="74"/>
      <c r="AE23" s="67"/>
      <c r="AF23" s="394"/>
      <c r="AH23" s="74"/>
      <c r="AI23" s="67"/>
      <c r="AJ23" s="394"/>
      <c r="AL23" s="74"/>
      <c r="AM23" s="67"/>
      <c r="AN23" s="394"/>
      <c r="AP23" s="74"/>
      <c r="AQ23" s="67"/>
      <c r="AR23" s="394"/>
      <c r="AT23" s="74"/>
      <c r="AU23" s="67"/>
      <c r="AV23" s="394"/>
    </row>
    <row r="24" spans="1:48" x14ac:dyDescent="0.25">
      <c r="A24" s="66"/>
      <c r="B24" s="62"/>
      <c r="F24" s="74"/>
      <c r="G24" s="67"/>
      <c r="H24" s="394"/>
      <c r="J24" s="74"/>
      <c r="K24" s="67"/>
      <c r="L24" s="394"/>
      <c r="N24" s="74"/>
      <c r="O24" s="67"/>
      <c r="P24" s="394"/>
      <c r="R24" s="74"/>
      <c r="S24" s="67"/>
      <c r="T24" s="394"/>
      <c r="V24" s="74"/>
      <c r="W24" s="67"/>
      <c r="X24" s="394"/>
      <c r="Z24" s="74"/>
      <c r="AA24" s="67"/>
      <c r="AB24" s="394"/>
      <c r="AD24" s="74"/>
      <c r="AE24" s="67"/>
      <c r="AF24" s="394"/>
      <c r="AH24" s="74"/>
      <c r="AI24" s="67"/>
      <c r="AJ24" s="394"/>
      <c r="AL24" s="74"/>
      <c r="AM24" s="67"/>
      <c r="AN24" s="394"/>
      <c r="AP24" s="74"/>
      <c r="AQ24" s="67"/>
      <c r="AR24" s="394"/>
      <c r="AT24" s="74"/>
      <c r="AU24" s="67"/>
      <c r="AV24" s="394"/>
    </row>
    <row r="25" spans="1:48" x14ac:dyDescent="0.25">
      <c r="A25" s="66"/>
      <c r="B25" s="62"/>
      <c r="F25" s="74"/>
      <c r="G25" s="67"/>
      <c r="H25" s="394"/>
      <c r="J25" s="74"/>
      <c r="K25" s="67"/>
      <c r="L25" s="394"/>
      <c r="N25" s="74"/>
      <c r="O25" s="67"/>
      <c r="P25" s="394"/>
      <c r="R25" s="74"/>
      <c r="S25" s="67"/>
      <c r="T25" s="394"/>
      <c r="V25" s="74"/>
      <c r="W25" s="67"/>
      <c r="X25" s="394"/>
      <c r="Z25" s="74"/>
      <c r="AA25" s="67"/>
      <c r="AB25" s="394"/>
      <c r="AD25" s="74"/>
      <c r="AE25" s="67"/>
      <c r="AF25" s="394"/>
      <c r="AH25" s="74"/>
      <c r="AI25" s="67"/>
      <c r="AJ25" s="394"/>
      <c r="AL25" s="74"/>
      <c r="AM25" s="67"/>
      <c r="AN25" s="394"/>
      <c r="AP25" s="74"/>
      <c r="AQ25" s="67"/>
      <c r="AR25" s="394"/>
      <c r="AT25" s="74"/>
      <c r="AU25" s="67"/>
      <c r="AV25" s="394"/>
    </row>
    <row r="26" spans="1:48" x14ac:dyDescent="0.25">
      <c r="A26" s="61"/>
      <c r="B26" s="62"/>
      <c r="F26" s="74"/>
      <c r="G26" s="67"/>
      <c r="H26" s="394"/>
      <c r="J26" s="74"/>
      <c r="K26" s="67"/>
      <c r="L26" s="394"/>
      <c r="N26" s="74"/>
      <c r="O26" s="67"/>
      <c r="P26" s="394"/>
      <c r="R26" s="74"/>
      <c r="S26" s="67"/>
      <c r="T26" s="394"/>
      <c r="V26" s="74"/>
      <c r="W26" s="67"/>
      <c r="X26" s="394"/>
      <c r="Z26" s="74"/>
      <c r="AA26" s="67"/>
      <c r="AB26" s="394"/>
      <c r="AD26" s="74"/>
      <c r="AE26" s="67"/>
      <c r="AF26" s="394"/>
      <c r="AH26" s="74"/>
      <c r="AI26" s="67"/>
      <c r="AJ26" s="394"/>
      <c r="AL26" s="74"/>
      <c r="AM26" s="67"/>
      <c r="AN26" s="394"/>
      <c r="AP26" s="74"/>
      <c r="AQ26" s="67"/>
      <c r="AR26" s="394"/>
      <c r="AT26" s="74"/>
      <c r="AU26" s="67"/>
      <c r="AV26" s="394"/>
    </row>
    <row r="27" spans="1:48" x14ac:dyDescent="0.25">
      <c r="A27" s="69" t="s">
        <v>102</v>
      </c>
      <c r="B27" s="70"/>
      <c r="F27" s="71" t="s">
        <v>93</v>
      </c>
      <c r="G27" s="72">
        <f>+ROUND(G19*G21*$B$171/(LOOKUP(G20,$A$138:$A$171,$B$138:$B$171)),0)</f>
        <v>1030616855</v>
      </c>
      <c r="H27" s="75">
        <f>+ROUND(G27/$B$171,2)</f>
        <v>1244.53</v>
      </c>
      <c r="J27" s="71" t="s">
        <v>135</v>
      </c>
      <c r="K27" s="72">
        <f>+ROUND(K19*K21*$B$171/(LOOKUP(K20,$A$138:$A$171,$B$138:$B$171)),0)</f>
        <v>2048948813</v>
      </c>
      <c r="L27" s="75">
        <f>+ROUND(K27/$B$171,2)</f>
        <v>2474.23</v>
      </c>
      <c r="N27" s="71" t="s">
        <v>93</v>
      </c>
      <c r="O27" s="72">
        <f>+ROUND(O19*O21*$B$171/(LOOKUP(O20,$A$138:$A$171,$B$138:$B$171)),0)</f>
        <v>88431159</v>
      </c>
      <c r="P27" s="75">
        <f>+ROUND(O27/$B$171,2)</f>
        <v>106.79</v>
      </c>
      <c r="R27" s="71" t="s">
        <v>135</v>
      </c>
      <c r="S27" s="72">
        <f>+ROUND(S19*S21*$B$171/(LOOKUP(S20,$A$138:$A$171,$B$138:$B$171)),0)</f>
        <v>0</v>
      </c>
      <c r="T27" s="75">
        <f>+ROUND(S27/$B$171,2)</f>
        <v>0</v>
      </c>
      <c r="V27" s="71" t="s">
        <v>93</v>
      </c>
      <c r="W27" s="72">
        <f>+ROUND(W19*W21*$B$171/(LOOKUP(W20,$A$138:$A$171,$B$138:$B$171)),0)</f>
        <v>105458018</v>
      </c>
      <c r="X27" s="75">
        <f>+ROUND(W27/$B$171,2)</f>
        <v>127.35</v>
      </c>
      <c r="Z27" s="71" t="s">
        <v>93</v>
      </c>
      <c r="AA27" s="72">
        <f>+ROUND(AA19*AA21*$B$171/(LOOKUP(AA20,$A$138:$A$171,$B$138:$B$171)),0)</f>
        <v>0</v>
      </c>
      <c r="AB27" s="75">
        <f>+ROUND(AA27/$B$171,2)</f>
        <v>0</v>
      </c>
      <c r="AD27" s="71" t="s">
        <v>93</v>
      </c>
      <c r="AE27" s="72">
        <f>+ROUND(AE19*AE21*$B$171/(LOOKUP(AE20,$A$138:$A$171,$B$138:$B$171)),0)</f>
        <v>573919427</v>
      </c>
      <c r="AF27" s="75">
        <f>+ROUND(AE27/$B$171,2)</f>
        <v>693.04</v>
      </c>
      <c r="AH27" s="71" t="s">
        <v>93</v>
      </c>
      <c r="AI27" s="72">
        <f>+ROUND(AI19*AI21*$B$171/(LOOKUP(AI20,$A$138:$A$171,$B$138:$B$171)),0)</f>
        <v>1670559662</v>
      </c>
      <c r="AJ27" s="75">
        <f>+ROUND(AI27/$B$171,2)</f>
        <v>2017.3</v>
      </c>
      <c r="AL27" s="71" t="s">
        <v>93</v>
      </c>
      <c r="AM27" s="72">
        <f>+ROUND(AM19*AM21*$B$171/(LOOKUP(AM20,$A$138:$A$171,$B$138:$B$171)),0)</f>
        <v>244615202</v>
      </c>
      <c r="AN27" s="75">
        <f>+ROUND(AM27/$B$171,2)</f>
        <v>295.39</v>
      </c>
      <c r="AP27" s="71" t="s">
        <v>93</v>
      </c>
      <c r="AQ27" s="72">
        <f>+ROUND(AQ19*AQ21*$B$171/(LOOKUP(AQ20,$A$138:$A$171,$B$138:$B$171)),0)</f>
        <v>1461178767</v>
      </c>
      <c r="AR27" s="75">
        <f>+ROUND(AQ27/$B$171,2)</f>
        <v>1764.46</v>
      </c>
      <c r="AT27" s="71" t="s">
        <v>93</v>
      </c>
      <c r="AU27" s="72">
        <f>+ROUND(AU19*AU21*$B$171/(LOOKUP(AU20,$A$138:$A$171,$B$138:$B$171)),0)</f>
        <v>2014339922</v>
      </c>
      <c r="AV27" s="75">
        <f>+ROUND(AU27/$B$171,2)</f>
        <v>2432.44</v>
      </c>
    </row>
    <row r="29" spans="1:48" x14ac:dyDescent="0.25">
      <c r="A29" s="59" t="s">
        <v>101</v>
      </c>
      <c r="B29" s="60"/>
      <c r="F29" s="76"/>
      <c r="G29" s="77" t="s">
        <v>101</v>
      </c>
      <c r="H29" s="78"/>
      <c r="J29" s="76"/>
      <c r="K29" s="77" t="s">
        <v>101</v>
      </c>
      <c r="L29" s="78"/>
      <c r="N29" s="76"/>
      <c r="O29" s="77" t="s">
        <v>101</v>
      </c>
      <c r="P29" s="78"/>
      <c r="R29" s="76"/>
      <c r="S29" s="77" t="s">
        <v>101</v>
      </c>
      <c r="T29" s="78"/>
      <c r="V29" s="76"/>
      <c r="W29" s="77" t="s">
        <v>101</v>
      </c>
      <c r="X29" s="78"/>
      <c r="Z29" s="76"/>
      <c r="AA29" s="77" t="s">
        <v>101</v>
      </c>
      <c r="AB29" s="78"/>
      <c r="AD29" s="76"/>
      <c r="AE29" s="77" t="s">
        <v>101</v>
      </c>
      <c r="AF29" s="78"/>
      <c r="AH29" s="76"/>
      <c r="AI29" s="77" t="s">
        <v>101</v>
      </c>
      <c r="AJ29" s="78"/>
      <c r="AL29" s="76"/>
      <c r="AM29" s="77" t="s">
        <v>101</v>
      </c>
      <c r="AN29" s="78"/>
      <c r="AP29" s="76"/>
      <c r="AQ29" s="77" t="s">
        <v>101</v>
      </c>
      <c r="AR29" s="78"/>
      <c r="AT29" s="76"/>
      <c r="AU29" s="77" t="s">
        <v>101</v>
      </c>
      <c r="AV29" s="78"/>
    </row>
    <row r="30" spans="1:48" x14ac:dyDescent="0.25">
      <c r="A30" s="61"/>
      <c r="B30" s="62"/>
      <c r="F30" s="74"/>
      <c r="G30" s="73"/>
      <c r="H30" s="68"/>
      <c r="J30" s="74"/>
      <c r="K30" s="73"/>
      <c r="L30" s="68"/>
      <c r="N30" s="74"/>
      <c r="O30" s="73"/>
      <c r="P30" s="68"/>
      <c r="R30" s="74"/>
      <c r="S30" s="73"/>
      <c r="T30" s="68"/>
      <c r="V30" s="74"/>
      <c r="W30" s="73"/>
      <c r="X30" s="68"/>
      <c r="Z30" s="74"/>
      <c r="AA30" s="73"/>
      <c r="AB30" s="68"/>
      <c r="AD30" s="74"/>
      <c r="AE30" s="73"/>
      <c r="AF30" s="68"/>
      <c r="AH30" s="74"/>
      <c r="AI30" s="73"/>
      <c r="AJ30" s="68"/>
      <c r="AL30" s="74"/>
      <c r="AM30" s="73"/>
      <c r="AN30" s="68"/>
      <c r="AP30" s="74"/>
      <c r="AQ30" s="73"/>
      <c r="AR30" s="68"/>
      <c r="AT30" s="74"/>
      <c r="AU30" s="73"/>
      <c r="AV30" s="68"/>
    </row>
    <row r="31" spans="1:48" x14ac:dyDescent="0.25">
      <c r="A31" s="61" t="s">
        <v>97</v>
      </c>
      <c r="B31" s="62"/>
      <c r="F31" s="63" t="s">
        <v>98</v>
      </c>
      <c r="G31" s="64">
        <v>599999233</v>
      </c>
      <c r="H31" s="65" t="s">
        <v>89</v>
      </c>
      <c r="J31" s="63" t="s">
        <v>98</v>
      </c>
      <c r="K31" s="64">
        <v>722091262.50999999</v>
      </c>
      <c r="L31" s="65" t="s">
        <v>89</v>
      </c>
      <c r="N31" s="63" t="s">
        <v>98</v>
      </c>
      <c r="O31" s="64">
        <v>293823512</v>
      </c>
      <c r="P31" s="65" t="s">
        <v>89</v>
      </c>
      <c r="R31" s="63" t="s">
        <v>98</v>
      </c>
      <c r="S31" s="64">
        <v>386253861</v>
      </c>
      <c r="T31" s="65" t="s">
        <v>246</v>
      </c>
      <c r="V31" s="63" t="s">
        <v>98</v>
      </c>
      <c r="W31" s="64">
        <v>479945000</v>
      </c>
      <c r="X31" s="65" t="s">
        <v>89</v>
      </c>
      <c r="Z31" s="63" t="s">
        <v>98</v>
      </c>
      <c r="AA31" s="64">
        <v>239691758</v>
      </c>
      <c r="AB31" s="65" t="s">
        <v>246</v>
      </c>
      <c r="AD31" s="63" t="s">
        <v>98</v>
      </c>
      <c r="AE31" s="64">
        <v>438321643</v>
      </c>
      <c r="AF31" s="65" t="s">
        <v>89</v>
      </c>
      <c r="AH31" s="63" t="s">
        <v>98</v>
      </c>
      <c r="AI31" s="64">
        <v>1197646761</v>
      </c>
      <c r="AJ31" s="65" t="s">
        <v>89</v>
      </c>
      <c r="AL31" s="63" t="s">
        <v>98</v>
      </c>
      <c r="AM31" s="64">
        <v>102136667</v>
      </c>
      <c r="AN31" s="65" t="s">
        <v>89</v>
      </c>
      <c r="AP31" s="63" t="s">
        <v>98</v>
      </c>
      <c r="AQ31" s="64">
        <v>178749042</v>
      </c>
      <c r="AR31" s="65" t="s">
        <v>89</v>
      </c>
      <c r="AT31" s="63" t="s">
        <v>98</v>
      </c>
      <c r="AU31" s="64">
        <v>3545522469.6799998</v>
      </c>
      <c r="AV31" s="65" t="s">
        <v>89</v>
      </c>
    </row>
    <row r="32" spans="1:48" ht="15" customHeight="1" x14ac:dyDescent="0.25">
      <c r="A32" s="61" t="s">
        <v>99</v>
      </c>
      <c r="B32" s="62"/>
      <c r="F32" s="74"/>
      <c r="G32" s="73">
        <v>2016</v>
      </c>
      <c r="H32" s="394" t="s">
        <v>185</v>
      </c>
      <c r="J32" s="74"/>
      <c r="K32" s="73">
        <v>2019</v>
      </c>
      <c r="L32" s="394" t="s">
        <v>210</v>
      </c>
      <c r="N32" s="74"/>
      <c r="O32" s="73">
        <v>2012</v>
      </c>
      <c r="P32" s="394" t="s">
        <v>224</v>
      </c>
      <c r="R32" s="74"/>
      <c r="S32" s="73">
        <v>2014</v>
      </c>
      <c r="T32" s="394" t="s">
        <v>340</v>
      </c>
      <c r="V32" s="74"/>
      <c r="W32" s="73">
        <v>2001</v>
      </c>
      <c r="X32" s="394" t="s">
        <v>252</v>
      </c>
      <c r="Z32" s="74"/>
      <c r="AA32" s="73">
        <v>2013</v>
      </c>
      <c r="AB32" s="394" t="s">
        <v>268</v>
      </c>
      <c r="AD32" s="74"/>
      <c r="AE32" s="73">
        <v>2014</v>
      </c>
      <c r="AF32" s="394" t="s">
        <v>279</v>
      </c>
      <c r="AH32" s="74"/>
      <c r="AI32" s="73">
        <v>2014</v>
      </c>
      <c r="AJ32" s="394" t="s">
        <v>291</v>
      </c>
      <c r="AL32" s="74"/>
      <c r="AM32" s="73">
        <v>1999</v>
      </c>
      <c r="AN32" s="394" t="s">
        <v>301</v>
      </c>
      <c r="AP32" s="74"/>
      <c r="AQ32" s="73">
        <v>2018</v>
      </c>
      <c r="AR32" s="394" t="s">
        <v>315</v>
      </c>
      <c r="AT32" s="74"/>
      <c r="AU32" s="73">
        <v>2013</v>
      </c>
      <c r="AV32" s="394" t="s">
        <v>211</v>
      </c>
    </row>
    <row r="33" spans="1:48" x14ac:dyDescent="0.25">
      <c r="A33" s="66" t="s">
        <v>100</v>
      </c>
      <c r="B33" s="62"/>
      <c r="F33" s="106">
        <v>1</v>
      </c>
      <c r="G33" s="67">
        <v>1</v>
      </c>
      <c r="H33" s="394"/>
      <c r="J33" s="106">
        <v>0.5</v>
      </c>
      <c r="K33" s="67">
        <v>0.5</v>
      </c>
      <c r="L33" s="394"/>
      <c r="N33" s="106">
        <v>1</v>
      </c>
      <c r="O33" s="67">
        <v>1</v>
      </c>
      <c r="P33" s="394"/>
      <c r="R33" s="106">
        <v>1</v>
      </c>
      <c r="S33" s="67">
        <v>0</v>
      </c>
      <c r="T33" s="394"/>
      <c r="V33" s="106">
        <v>1</v>
      </c>
      <c r="W33" s="67">
        <v>1</v>
      </c>
      <c r="X33" s="394"/>
      <c r="Z33" s="106">
        <v>1</v>
      </c>
      <c r="AA33" s="67">
        <v>0</v>
      </c>
      <c r="AB33" s="394"/>
      <c r="AD33" s="106">
        <v>0.9</v>
      </c>
      <c r="AE33" s="67">
        <v>0.9</v>
      </c>
      <c r="AF33" s="394"/>
      <c r="AH33" s="106">
        <v>1</v>
      </c>
      <c r="AI33" s="67">
        <v>1</v>
      </c>
      <c r="AJ33" s="394"/>
      <c r="AL33" s="106">
        <v>1</v>
      </c>
      <c r="AM33" s="67">
        <v>1</v>
      </c>
      <c r="AN33" s="394"/>
      <c r="AP33" s="106">
        <v>0.5</v>
      </c>
      <c r="AQ33" s="67">
        <v>0.5</v>
      </c>
      <c r="AR33" s="394"/>
      <c r="AT33" s="106">
        <v>0.3</v>
      </c>
      <c r="AU33" s="67">
        <v>0.3</v>
      </c>
      <c r="AV33" s="394"/>
    </row>
    <row r="34" spans="1:48" ht="20.100000000000001" customHeight="1" x14ac:dyDescent="0.25">
      <c r="A34" s="66"/>
      <c r="B34" s="62"/>
      <c r="F34" s="74"/>
      <c r="G34" s="67"/>
      <c r="H34" s="394"/>
      <c r="J34" s="74"/>
      <c r="K34" s="67"/>
      <c r="L34" s="394"/>
      <c r="N34" s="74"/>
      <c r="O34" s="67"/>
      <c r="P34" s="394"/>
      <c r="R34" s="74"/>
      <c r="S34" s="67"/>
      <c r="T34" s="394"/>
      <c r="V34" s="74"/>
      <c r="W34" s="67"/>
      <c r="X34" s="394"/>
      <c r="Z34" s="74"/>
      <c r="AA34" s="67"/>
      <c r="AB34" s="394"/>
      <c r="AD34" s="74"/>
      <c r="AE34" s="67"/>
      <c r="AF34" s="394"/>
      <c r="AH34" s="74"/>
      <c r="AI34" s="67"/>
      <c r="AJ34" s="394"/>
      <c r="AL34" s="74"/>
      <c r="AM34" s="67"/>
      <c r="AN34" s="394"/>
      <c r="AP34" s="74"/>
      <c r="AQ34" s="67"/>
      <c r="AR34" s="394"/>
      <c r="AT34" s="74"/>
      <c r="AU34" s="67"/>
      <c r="AV34" s="394"/>
    </row>
    <row r="35" spans="1:48" ht="20.100000000000001" customHeight="1" x14ac:dyDescent="0.25">
      <c r="A35" s="66"/>
      <c r="B35" s="62"/>
      <c r="F35" s="74"/>
      <c r="G35" s="67"/>
      <c r="H35" s="394"/>
      <c r="J35" s="74"/>
      <c r="K35" s="67"/>
      <c r="L35" s="394"/>
      <c r="N35" s="74"/>
      <c r="O35" s="67"/>
      <c r="P35" s="394"/>
      <c r="R35" s="74"/>
      <c r="S35" s="67"/>
      <c r="T35" s="394"/>
      <c r="V35" s="74"/>
      <c r="W35" s="67"/>
      <c r="X35" s="394"/>
      <c r="Z35" s="74"/>
      <c r="AA35" s="67"/>
      <c r="AB35" s="394"/>
      <c r="AD35" s="74"/>
      <c r="AE35" s="67"/>
      <c r="AF35" s="394"/>
      <c r="AH35" s="74"/>
      <c r="AI35" s="67"/>
      <c r="AJ35" s="394"/>
      <c r="AL35" s="74"/>
      <c r="AM35" s="67"/>
      <c r="AN35" s="394"/>
      <c r="AP35" s="74"/>
      <c r="AQ35" s="67"/>
      <c r="AR35" s="394"/>
      <c r="AT35" s="74"/>
      <c r="AU35" s="67"/>
      <c r="AV35" s="394"/>
    </row>
    <row r="36" spans="1:48" ht="20.100000000000001" customHeight="1" x14ac:dyDescent="0.25">
      <c r="A36" s="66"/>
      <c r="B36" s="62"/>
      <c r="F36" s="74"/>
      <c r="G36" s="67"/>
      <c r="H36" s="394"/>
      <c r="J36" s="74"/>
      <c r="K36" s="67"/>
      <c r="L36" s="394"/>
      <c r="N36" s="74"/>
      <c r="O36" s="67"/>
      <c r="P36" s="394"/>
      <c r="R36" s="74"/>
      <c r="S36" s="67"/>
      <c r="T36" s="394"/>
      <c r="V36" s="74"/>
      <c r="W36" s="67"/>
      <c r="X36" s="394"/>
      <c r="Z36" s="74"/>
      <c r="AA36" s="67"/>
      <c r="AB36" s="394"/>
      <c r="AD36" s="74"/>
      <c r="AE36" s="67"/>
      <c r="AF36" s="394"/>
      <c r="AH36" s="74"/>
      <c r="AI36" s="67"/>
      <c r="AJ36" s="394"/>
      <c r="AL36" s="74"/>
      <c r="AM36" s="67"/>
      <c r="AN36" s="394"/>
      <c r="AP36" s="74"/>
      <c r="AQ36" s="67"/>
      <c r="AR36" s="394"/>
      <c r="AT36" s="74"/>
      <c r="AU36" s="67"/>
      <c r="AV36" s="394"/>
    </row>
    <row r="37" spans="1:48" ht="20.100000000000001" customHeight="1" x14ac:dyDescent="0.25">
      <c r="A37" s="66"/>
      <c r="B37" s="62"/>
      <c r="F37" s="74"/>
      <c r="G37" s="67"/>
      <c r="H37" s="394"/>
      <c r="J37" s="74"/>
      <c r="K37" s="67"/>
      <c r="L37" s="394"/>
      <c r="N37" s="74"/>
      <c r="O37" s="67"/>
      <c r="P37" s="394"/>
      <c r="R37" s="74"/>
      <c r="S37" s="67"/>
      <c r="T37" s="394"/>
      <c r="V37" s="74"/>
      <c r="W37" s="67"/>
      <c r="X37" s="394"/>
      <c r="Z37" s="74"/>
      <c r="AA37" s="67"/>
      <c r="AB37" s="394"/>
      <c r="AD37" s="74"/>
      <c r="AE37" s="67"/>
      <c r="AF37" s="394"/>
      <c r="AH37" s="74"/>
      <c r="AI37" s="67"/>
      <c r="AJ37" s="394"/>
      <c r="AL37" s="74"/>
      <c r="AM37" s="67"/>
      <c r="AN37" s="394"/>
      <c r="AP37" s="74"/>
      <c r="AQ37" s="67"/>
      <c r="AR37" s="394"/>
      <c r="AT37" s="74"/>
      <c r="AU37" s="67"/>
      <c r="AV37" s="394"/>
    </row>
    <row r="38" spans="1:48" ht="20.100000000000001" customHeight="1" x14ac:dyDescent="0.25">
      <c r="A38" s="61"/>
      <c r="B38" s="62"/>
      <c r="F38" s="74"/>
      <c r="G38" s="67"/>
      <c r="H38" s="394"/>
      <c r="J38" s="74"/>
      <c r="K38" s="67"/>
      <c r="L38" s="394"/>
      <c r="N38" s="74"/>
      <c r="O38" s="67"/>
      <c r="P38" s="394"/>
      <c r="R38" s="74"/>
      <c r="S38" s="67"/>
      <c r="T38" s="394"/>
      <c r="V38" s="74"/>
      <c r="W38" s="67"/>
      <c r="X38" s="394"/>
      <c r="Z38" s="74"/>
      <c r="AA38" s="67"/>
      <c r="AB38" s="394"/>
      <c r="AD38" s="74"/>
      <c r="AE38" s="67"/>
      <c r="AF38" s="394"/>
      <c r="AH38" s="74"/>
      <c r="AI38" s="67"/>
      <c r="AJ38" s="394"/>
      <c r="AL38" s="74"/>
      <c r="AM38" s="67"/>
      <c r="AN38" s="394"/>
      <c r="AP38" s="74"/>
      <c r="AQ38" s="67"/>
      <c r="AR38" s="394"/>
      <c r="AT38" s="74"/>
      <c r="AU38" s="67"/>
      <c r="AV38" s="394"/>
    </row>
    <row r="39" spans="1:48" x14ac:dyDescent="0.25">
      <c r="A39" s="69" t="s">
        <v>102</v>
      </c>
      <c r="B39" s="70"/>
      <c r="F39" s="71" t="s">
        <v>93</v>
      </c>
      <c r="G39" s="72">
        <f>+ROUND(G31*G33*$B$171/(LOOKUP(G32,$A$138:$A$171,$B$138:$B$171)),0)</f>
        <v>720670219</v>
      </c>
      <c r="H39" s="75">
        <f>+ROUND(G39/$B$171,2)</f>
        <v>870.25</v>
      </c>
      <c r="J39" s="71" t="s">
        <v>135</v>
      </c>
      <c r="K39" s="72">
        <f>+ROUND(K31*K33*$B$171/(LOOKUP(K32,$A$138:$A$171,$B$138:$B$171)),0)</f>
        <v>361045631</v>
      </c>
      <c r="L39" s="75">
        <f>+ROUND(K39/$B$171,2)</f>
        <v>435.98</v>
      </c>
      <c r="N39" s="71" t="s">
        <v>93</v>
      </c>
      <c r="O39" s="72">
        <f>+ROUND(O31*O33*$B$171/(LOOKUP(O32,$A$138:$A$171,$B$138:$B$171)),0)</f>
        <v>429362893</v>
      </c>
      <c r="P39" s="75">
        <f>+ROUND(O39/$B$171,2)</f>
        <v>518.48</v>
      </c>
      <c r="R39" s="71" t="s">
        <v>135</v>
      </c>
      <c r="S39" s="72">
        <f>+ROUND(S31*S33*$B$171/(LOOKUP(S32,$A$138:$A$171,$B$138:$B$171)),0)</f>
        <v>0</v>
      </c>
      <c r="T39" s="75">
        <f>+ROUND(S39/$B$171,2)</f>
        <v>0</v>
      </c>
      <c r="V39" s="71" t="s">
        <v>93</v>
      </c>
      <c r="W39" s="72">
        <f>+ROUND(W31*W33*$B$171/(LOOKUP(W32,$A$138:$A$171,$B$138:$B$171)),0)</f>
        <v>1389685782</v>
      </c>
      <c r="X39" s="75">
        <f>+ROUND(W39/$B$171,2)</f>
        <v>1678.13</v>
      </c>
      <c r="Z39" s="71" t="s">
        <v>93</v>
      </c>
      <c r="AA39" s="72">
        <f>+ROUND(AA31*AA33*$B$171/(LOOKUP(AA32,$A$138:$A$171,$B$138:$B$171)),0)</f>
        <v>0</v>
      </c>
      <c r="AB39" s="75">
        <f>+ROUND(AA39/$B$171,2)</f>
        <v>0</v>
      </c>
      <c r="AD39" s="71" t="s">
        <v>93</v>
      </c>
      <c r="AE39" s="72">
        <f>+ROUND(AE31*AE33*$B$171/(LOOKUP(AE32,$A$138:$A$171,$B$138:$B$171)),0)</f>
        <v>530329625</v>
      </c>
      <c r="AF39" s="75">
        <f>+ROUND(AE39/$B$171,2)</f>
        <v>640.4</v>
      </c>
      <c r="AH39" s="71" t="s">
        <v>93</v>
      </c>
      <c r="AI39" s="72">
        <f>+ROUND(AI31*AI33*$B$171/(LOOKUP(AI32,$A$138:$A$171,$B$138:$B$171)),0)</f>
        <v>1610049424</v>
      </c>
      <c r="AJ39" s="75">
        <f>+ROUND(AI39/$B$171,2)</f>
        <v>1944.23</v>
      </c>
      <c r="AL39" s="71" t="s">
        <v>93</v>
      </c>
      <c r="AM39" s="72">
        <f>+ROUND(AM31*AM33*$B$171/(LOOKUP(AM32,$A$138:$A$171,$B$138:$B$171)),0)</f>
        <v>357696896</v>
      </c>
      <c r="AN39" s="75">
        <f>+ROUND(AM39/$B$171,2)</f>
        <v>431.94</v>
      </c>
      <c r="AP39" s="71" t="s">
        <v>93</v>
      </c>
      <c r="AQ39" s="72">
        <f>+ROUND(AQ31*AQ33*$B$171/(LOOKUP(AQ32,$A$138:$A$171,$B$138:$B$171)),0)</f>
        <v>94736933</v>
      </c>
      <c r="AR39" s="75">
        <f>+ROUND(AQ39/$B$171,2)</f>
        <v>114.4</v>
      </c>
      <c r="AT39" s="71" t="s">
        <v>93</v>
      </c>
      <c r="AU39" s="72">
        <f>+ROUND(AU31*AU33*$B$171/(LOOKUP(AU32,$A$138:$A$171,$B$138:$B$171)),0)</f>
        <v>1494200451</v>
      </c>
      <c r="AV39" s="75">
        <f>+ROUND(AU39/$B$171,2)</f>
        <v>1804.34</v>
      </c>
    </row>
    <row r="41" spans="1:48" x14ac:dyDescent="0.25">
      <c r="A41" s="59" t="s">
        <v>157</v>
      </c>
      <c r="B41" s="60"/>
      <c r="F41" s="76"/>
      <c r="G41" s="77" t="s">
        <v>157</v>
      </c>
      <c r="H41" s="78"/>
      <c r="J41" s="76"/>
      <c r="K41" s="77" t="s">
        <v>157</v>
      </c>
      <c r="L41" s="78"/>
      <c r="N41" s="76"/>
      <c r="O41" s="77" t="s">
        <v>157</v>
      </c>
      <c r="P41" s="78"/>
      <c r="R41" s="76"/>
      <c r="S41" s="77" t="s">
        <v>157</v>
      </c>
      <c r="T41" s="78"/>
      <c r="V41" s="76"/>
      <c r="W41" s="77" t="s">
        <v>157</v>
      </c>
      <c r="X41" s="78"/>
      <c r="Z41" s="76"/>
      <c r="AA41" s="77" t="s">
        <v>157</v>
      </c>
      <c r="AB41" s="78"/>
      <c r="AD41" s="76"/>
      <c r="AE41" s="77" t="s">
        <v>157</v>
      </c>
      <c r="AF41" s="78"/>
      <c r="AH41" s="76"/>
      <c r="AI41" s="77" t="s">
        <v>157</v>
      </c>
      <c r="AJ41" s="78"/>
      <c r="AL41" s="76"/>
      <c r="AM41" s="77" t="s">
        <v>157</v>
      </c>
      <c r="AN41" s="78"/>
      <c r="AP41" s="76"/>
      <c r="AQ41" s="77" t="s">
        <v>157</v>
      </c>
      <c r="AR41" s="78"/>
      <c r="AT41" s="76"/>
      <c r="AU41" s="77" t="s">
        <v>157</v>
      </c>
      <c r="AV41" s="78"/>
    </row>
    <row r="42" spans="1:48" x14ac:dyDescent="0.25">
      <c r="A42" s="61"/>
      <c r="B42" s="62"/>
      <c r="F42" s="74"/>
      <c r="G42" s="73"/>
      <c r="H42" s="68"/>
      <c r="J42" s="74"/>
      <c r="K42" s="73"/>
      <c r="L42" s="68"/>
      <c r="N42" s="74"/>
      <c r="O42" s="73"/>
      <c r="P42" s="68"/>
      <c r="R42" s="74"/>
      <c r="S42" s="73"/>
      <c r="T42" s="68"/>
      <c r="V42" s="74"/>
      <c r="W42" s="73"/>
      <c r="X42" s="68"/>
      <c r="Z42" s="74"/>
      <c r="AA42" s="73"/>
      <c r="AB42" s="68"/>
      <c r="AD42" s="74"/>
      <c r="AE42" s="73"/>
      <c r="AF42" s="68"/>
      <c r="AH42" s="74"/>
      <c r="AI42" s="73"/>
      <c r="AJ42" s="68"/>
      <c r="AL42" s="74"/>
      <c r="AM42" s="73"/>
      <c r="AN42" s="68"/>
      <c r="AP42" s="74"/>
      <c r="AQ42" s="73"/>
      <c r="AR42" s="68"/>
      <c r="AT42" s="74"/>
      <c r="AU42" s="73"/>
      <c r="AV42" s="68"/>
    </row>
    <row r="43" spans="1:48" x14ac:dyDescent="0.25">
      <c r="A43" s="61" t="s">
        <v>97</v>
      </c>
      <c r="B43" s="62"/>
      <c r="F43" s="63" t="s">
        <v>98</v>
      </c>
      <c r="G43" s="64">
        <v>300000000</v>
      </c>
      <c r="H43" s="65" t="s">
        <v>89</v>
      </c>
      <c r="J43" s="63" t="s">
        <v>98</v>
      </c>
      <c r="K43" s="64">
        <v>722091262.50999999</v>
      </c>
      <c r="L43" s="65" t="s">
        <v>89</v>
      </c>
      <c r="N43" s="63" t="s">
        <v>98</v>
      </c>
      <c r="O43" s="64">
        <v>69189225</v>
      </c>
      <c r="P43" s="65" t="s">
        <v>89</v>
      </c>
      <c r="R43" s="63" t="s">
        <v>98</v>
      </c>
      <c r="S43" s="64">
        <v>513609376</v>
      </c>
      <c r="T43" s="65" t="s">
        <v>89</v>
      </c>
      <c r="V43" s="63" t="s">
        <v>98</v>
      </c>
      <c r="W43" s="64">
        <v>6211284</v>
      </c>
      <c r="X43" s="65" t="s">
        <v>89</v>
      </c>
      <c r="Z43" s="63" t="s">
        <v>98</v>
      </c>
      <c r="AA43" s="64">
        <v>196000000</v>
      </c>
      <c r="AB43" s="65" t="s">
        <v>246</v>
      </c>
      <c r="AD43" s="63" t="s">
        <v>98</v>
      </c>
      <c r="AE43" s="64">
        <v>207290827</v>
      </c>
      <c r="AF43" s="65" t="s">
        <v>89</v>
      </c>
      <c r="AH43" s="63" t="s">
        <v>98</v>
      </c>
      <c r="AI43" s="64">
        <v>358519445</v>
      </c>
      <c r="AJ43" s="65" t="s">
        <v>89</v>
      </c>
      <c r="AL43" s="63" t="s">
        <v>98</v>
      </c>
      <c r="AM43" s="64">
        <v>49501553</v>
      </c>
      <c r="AN43" s="65" t="s">
        <v>89</v>
      </c>
      <c r="AP43" s="63" t="s">
        <v>98</v>
      </c>
      <c r="AQ43" s="64">
        <v>14999840</v>
      </c>
      <c r="AR43" s="65" t="s">
        <v>89</v>
      </c>
      <c r="AT43" s="63" t="s">
        <v>98</v>
      </c>
      <c r="AU43" s="64">
        <v>2614308967.7199998</v>
      </c>
      <c r="AV43" s="65" t="s">
        <v>89</v>
      </c>
    </row>
    <row r="44" spans="1:48" ht="15" customHeight="1" x14ac:dyDescent="0.25">
      <c r="A44" s="61" t="s">
        <v>99</v>
      </c>
      <c r="B44" s="62"/>
      <c r="F44" s="74"/>
      <c r="G44" s="73">
        <v>2016</v>
      </c>
      <c r="H44" s="394" t="s">
        <v>185</v>
      </c>
      <c r="J44" s="74"/>
      <c r="K44" s="73">
        <v>2019</v>
      </c>
      <c r="L44" s="394" t="s">
        <v>211</v>
      </c>
      <c r="N44" s="74"/>
      <c r="O44" s="73">
        <v>2012</v>
      </c>
      <c r="P44" s="394" t="s">
        <v>225</v>
      </c>
      <c r="R44" s="74"/>
      <c r="S44" s="73">
        <v>2015</v>
      </c>
      <c r="T44" s="394" t="s">
        <v>247</v>
      </c>
      <c r="V44" s="74"/>
      <c r="W44" s="73">
        <v>1988</v>
      </c>
      <c r="X44" s="394" t="s">
        <v>253</v>
      </c>
      <c r="Z44" s="74"/>
      <c r="AA44" s="73">
        <v>2015</v>
      </c>
      <c r="AB44" s="394" t="s">
        <v>268</v>
      </c>
      <c r="AD44" s="74"/>
      <c r="AE44" s="73">
        <v>2012</v>
      </c>
      <c r="AF44" s="394" t="s">
        <v>280</v>
      </c>
      <c r="AH44" s="74"/>
      <c r="AI44" s="73">
        <v>2017</v>
      </c>
      <c r="AJ44" s="394" t="s">
        <v>292</v>
      </c>
      <c r="AL44" s="74"/>
      <c r="AM44" s="73">
        <v>2010</v>
      </c>
      <c r="AN44" s="394" t="s">
        <v>211</v>
      </c>
      <c r="AP44" s="74"/>
      <c r="AQ44" s="73">
        <v>2008</v>
      </c>
      <c r="AR44" s="394" t="s">
        <v>211</v>
      </c>
      <c r="AT44" s="74"/>
      <c r="AU44" s="73">
        <v>2012</v>
      </c>
      <c r="AV44" s="394" t="s">
        <v>211</v>
      </c>
    </row>
    <row r="45" spans="1:48" ht="15" customHeight="1" x14ac:dyDescent="0.25">
      <c r="A45" s="66" t="s">
        <v>100</v>
      </c>
      <c r="B45" s="62"/>
      <c r="F45" s="106">
        <v>1</v>
      </c>
      <c r="G45" s="67">
        <v>1</v>
      </c>
      <c r="H45" s="394"/>
      <c r="J45" s="106">
        <v>0.5</v>
      </c>
      <c r="K45" s="67">
        <v>0.5</v>
      </c>
      <c r="L45" s="394"/>
      <c r="N45" s="106">
        <v>1</v>
      </c>
      <c r="O45" s="67">
        <v>1</v>
      </c>
      <c r="P45" s="394"/>
      <c r="R45" s="106">
        <v>1</v>
      </c>
      <c r="S45" s="67">
        <v>1</v>
      </c>
      <c r="T45" s="394"/>
      <c r="V45" s="106">
        <v>1</v>
      </c>
      <c r="W45" s="67">
        <v>1</v>
      </c>
      <c r="X45" s="394"/>
      <c r="Z45" s="106">
        <v>1</v>
      </c>
      <c r="AA45" s="67">
        <v>0</v>
      </c>
      <c r="AB45" s="394"/>
      <c r="AD45" s="106">
        <v>1</v>
      </c>
      <c r="AE45" s="67">
        <v>1</v>
      </c>
      <c r="AF45" s="394"/>
      <c r="AH45" s="106">
        <v>1</v>
      </c>
      <c r="AI45" s="67">
        <v>1</v>
      </c>
      <c r="AJ45" s="394"/>
      <c r="AL45" s="106">
        <v>1</v>
      </c>
      <c r="AM45" s="67">
        <v>1</v>
      </c>
      <c r="AN45" s="394"/>
      <c r="AP45" s="106">
        <v>1</v>
      </c>
      <c r="AQ45" s="67">
        <v>1</v>
      </c>
      <c r="AR45" s="394"/>
      <c r="AT45" s="106">
        <v>0.3</v>
      </c>
      <c r="AU45" s="67">
        <v>0.3</v>
      </c>
      <c r="AV45" s="394"/>
    </row>
    <row r="46" spans="1:48" ht="15" customHeight="1" x14ac:dyDescent="0.25">
      <c r="A46" s="66"/>
      <c r="B46" s="62"/>
      <c r="F46" s="74"/>
      <c r="G46" s="67"/>
      <c r="H46" s="394"/>
      <c r="J46" s="74"/>
      <c r="K46" s="67"/>
      <c r="L46" s="394"/>
      <c r="N46" s="74"/>
      <c r="O46" s="67"/>
      <c r="P46" s="394"/>
      <c r="R46" s="74"/>
      <c r="S46" s="67"/>
      <c r="T46" s="394"/>
      <c r="V46" s="74"/>
      <c r="W46" s="67"/>
      <c r="X46" s="394"/>
      <c r="Z46" s="74"/>
      <c r="AA46" s="67"/>
      <c r="AB46" s="394"/>
      <c r="AD46" s="74"/>
      <c r="AE46" s="67"/>
      <c r="AF46" s="394"/>
      <c r="AH46" s="74"/>
      <c r="AI46" s="67"/>
      <c r="AJ46" s="394"/>
      <c r="AL46" s="74"/>
      <c r="AM46" s="67"/>
      <c r="AN46" s="394"/>
      <c r="AP46" s="74"/>
      <c r="AQ46" s="67"/>
      <c r="AR46" s="394"/>
      <c r="AT46" s="74"/>
      <c r="AU46" s="67"/>
      <c r="AV46" s="394"/>
    </row>
    <row r="47" spans="1:48" ht="15" customHeight="1" x14ac:dyDescent="0.25">
      <c r="A47" s="66"/>
      <c r="B47" s="62"/>
      <c r="F47" s="74"/>
      <c r="G47" s="67"/>
      <c r="H47" s="394"/>
      <c r="J47" s="74"/>
      <c r="K47" s="67"/>
      <c r="L47" s="394"/>
      <c r="N47" s="74"/>
      <c r="O47" s="67"/>
      <c r="P47" s="394"/>
      <c r="R47" s="74"/>
      <c r="S47" s="67"/>
      <c r="T47" s="394"/>
      <c r="V47" s="74"/>
      <c r="W47" s="67"/>
      <c r="X47" s="394"/>
      <c r="Z47" s="74"/>
      <c r="AA47" s="67"/>
      <c r="AB47" s="394"/>
      <c r="AD47" s="74"/>
      <c r="AE47" s="67"/>
      <c r="AF47" s="394"/>
      <c r="AH47" s="74"/>
      <c r="AI47" s="67"/>
      <c r="AJ47" s="394"/>
      <c r="AL47" s="74"/>
      <c r="AM47" s="67"/>
      <c r="AN47" s="394"/>
      <c r="AP47" s="74"/>
      <c r="AQ47" s="67"/>
      <c r="AR47" s="394"/>
      <c r="AT47" s="74"/>
      <c r="AU47" s="67"/>
      <c r="AV47" s="394"/>
    </row>
    <row r="48" spans="1:48" ht="15" customHeight="1" x14ac:dyDescent="0.25">
      <c r="A48" s="66"/>
      <c r="B48" s="62"/>
      <c r="F48" s="74"/>
      <c r="G48" s="67"/>
      <c r="H48" s="394"/>
      <c r="J48" s="74"/>
      <c r="K48" s="67"/>
      <c r="L48" s="394"/>
      <c r="N48" s="74"/>
      <c r="O48" s="67"/>
      <c r="P48" s="394"/>
      <c r="R48" s="74"/>
      <c r="S48" s="67"/>
      <c r="T48" s="394"/>
      <c r="V48" s="74"/>
      <c r="W48" s="67"/>
      <c r="X48" s="394"/>
      <c r="Z48" s="74"/>
      <c r="AA48" s="67"/>
      <c r="AB48" s="394"/>
      <c r="AD48" s="74"/>
      <c r="AE48" s="67"/>
      <c r="AF48" s="394"/>
      <c r="AH48" s="74"/>
      <c r="AI48" s="67"/>
      <c r="AJ48" s="394"/>
      <c r="AL48" s="74"/>
      <c r="AM48" s="67"/>
      <c r="AN48" s="394"/>
      <c r="AP48" s="74"/>
      <c r="AQ48" s="67"/>
      <c r="AR48" s="394"/>
      <c r="AT48" s="74"/>
      <c r="AU48" s="67"/>
      <c r="AV48" s="394"/>
    </row>
    <row r="49" spans="1:48" ht="15" customHeight="1" x14ac:dyDescent="0.25">
      <c r="A49" s="66"/>
      <c r="B49" s="62"/>
      <c r="F49" s="74"/>
      <c r="G49" s="67"/>
      <c r="H49" s="394"/>
      <c r="J49" s="74"/>
      <c r="K49" s="67"/>
      <c r="L49" s="394"/>
      <c r="N49" s="74"/>
      <c r="O49" s="67"/>
      <c r="P49" s="394"/>
      <c r="R49" s="74"/>
      <c r="S49" s="67"/>
      <c r="T49" s="394"/>
      <c r="V49" s="74"/>
      <c r="W49" s="67"/>
      <c r="X49" s="394"/>
      <c r="Z49" s="74"/>
      <c r="AA49" s="67"/>
      <c r="AB49" s="394"/>
      <c r="AD49" s="74"/>
      <c r="AE49" s="67"/>
      <c r="AF49" s="394"/>
      <c r="AH49" s="74"/>
      <c r="AI49" s="67"/>
      <c r="AJ49" s="394"/>
      <c r="AL49" s="74"/>
      <c r="AM49" s="67"/>
      <c r="AN49" s="394"/>
      <c r="AP49" s="74"/>
      <c r="AQ49" s="67"/>
      <c r="AR49" s="394"/>
      <c r="AT49" s="74"/>
      <c r="AU49" s="67"/>
      <c r="AV49" s="394"/>
    </row>
    <row r="50" spans="1:48" ht="15" customHeight="1" x14ac:dyDescent="0.25">
      <c r="A50" s="61"/>
      <c r="B50" s="62"/>
      <c r="F50" s="74"/>
      <c r="G50" s="67"/>
      <c r="H50" s="394"/>
      <c r="J50" s="74"/>
      <c r="K50" s="67"/>
      <c r="L50" s="394"/>
      <c r="N50" s="74"/>
      <c r="O50" s="67"/>
      <c r="P50" s="394"/>
      <c r="R50" s="74"/>
      <c r="S50" s="67"/>
      <c r="T50" s="394"/>
      <c r="V50" s="74"/>
      <c r="W50" s="67"/>
      <c r="X50" s="394"/>
      <c r="Z50" s="74"/>
      <c r="AA50" s="67"/>
      <c r="AB50" s="394"/>
      <c r="AD50" s="74"/>
      <c r="AE50" s="67"/>
      <c r="AF50" s="394"/>
      <c r="AH50" s="74"/>
      <c r="AI50" s="67"/>
      <c r="AJ50" s="394"/>
      <c r="AL50" s="74"/>
      <c r="AM50" s="67"/>
      <c r="AN50" s="394"/>
      <c r="AP50" s="74"/>
      <c r="AQ50" s="67"/>
      <c r="AR50" s="394"/>
      <c r="AT50" s="74"/>
      <c r="AU50" s="67"/>
      <c r="AV50" s="394"/>
    </row>
    <row r="51" spans="1:48" x14ac:dyDescent="0.25">
      <c r="A51" s="69" t="s">
        <v>102</v>
      </c>
      <c r="B51" s="70"/>
      <c r="F51" s="71" t="s">
        <v>93</v>
      </c>
      <c r="G51" s="72">
        <f>+ROUND(G43*G45*$B$171/(LOOKUP(G44,$A$138:$A$171,$B$138:$B$171)),0)</f>
        <v>360335570</v>
      </c>
      <c r="H51" s="75">
        <f>+ROUND(G51/$B$171,2)</f>
        <v>435.13</v>
      </c>
      <c r="J51" s="71" t="s">
        <v>93</v>
      </c>
      <c r="K51" s="72">
        <f>+ROUND(K43*K45*$B$171/(LOOKUP(K44,$A$138:$A$171,$B$138:$B$171)),0)</f>
        <v>361045631</v>
      </c>
      <c r="L51" s="75">
        <f>+ROUND(K51/$B$171,2)</f>
        <v>435.98</v>
      </c>
      <c r="N51" s="71" t="s">
        <v>93</v>
      </c>
      <c r="O51" s="72">
        <f>+ROUND(O43*O45*$B$171/(LOOKUP(O44,$A$138:$A$171,$B$138:$B$171)),0)</f>
        <v>101105884</v>
      </c>
      <c r="P51" s="75">
        <f>+ROUND(O51/$B$171,2)</f>
        <v>122.09</v>
      </c>
      <c r="R51" s="71" t="s">
        <v>135</v>
      </c>
      <c r="S51" s="72">
        <f>+ROUND(S43*S45*$B$171/(LOOKUP(S44,$A$138:$A$171,$B$138:$B$171)),0)</f>
        <v>660088682</v>
      </c>
      <c r="T51" s="75">
        <f>+ROUND(S51/$B$171,2)</f>
        <v>797.1</v>
      </c>
      <c r="V51" s="71" t="s">
        <v>93</v>
      </c>
      <c r="W51" s="72">
        <f>+ROUND(W43*W45*$B$171/(LOOKUP(W44,$A$138:$A$171,$B$138:$B$171)),0)</f>
        <v>200634382</v>
      </c>
      <c r="X51" s="75">
        <f>+ROUND(W51/$B$171,2)</f>
        <v>242.28</v>
      </c>
      <c r="Z51" s="71" t="s">
        <v>93</v>
      </c>
      <c r="AA51" s="72">
        <f>+ROUND(AA43*AA45*$B$171/(LOOKUP(AA44,$A$138:$A$171,$B$138:$B$171)),0)</f>
        <v>0</v>
      </c>
      <c r="AB51" s="75">
        <f>+ROUND(AA51/$B$171,2)</f>
        <v>0</v>
      </c>
      <c r="AD51" s="71" t="s">
        <v>93</v>
      </c>
      <c r="AE51" s="72">
        <f>+ROUND(AE43*AE45*$B$171/(LOOKUP(AE44,$A$138:$A$171,$B$138:$B$171)),0)</f>
        <v>302913094</v>
      </c>
      <c r="AF51" s="75">
        <f>+ROUND(AE51/$B$171,2)</f>
        <v>365.79</v>
      </c>
      <c r="AH51" s="71" t="s">
        <v>93</v>
      </c>
      <c r="AI51" s="72">
        <f>+ROUND(AI43*AI45*$B$171/(LOOKUP(AI44,$A$138:$A$171,$B$138:$B$171)),0)</f>
        <v>402452009</v>
      </c>
      <c r="AJ51" s="75">
        <f>+ROUND(AI51/$B$171,2)</f>
        <v>485.99</v>
      </c>
      <c r="AL51" s="71" t="s">
        <v>93</v>
      </c>
      <c r="AM51" s="72">
        <f>+ROUND(AM43*AM45*$B$171/(LOOKUP(AM44,$A$138:$A$171,$B$138:$B$171)),0)</f>
        <v>79598113</v>
      </c>
      <c r="AN51" s="75">
        <f>+ROUND(AM51/$B$171,2)</f>
        <v>96.12</v>
      </c>
      <c r="AP51" s="71" t="s">
        <v>135</v>
      </c>
      <c r="AQ51" s="72">
        <f>+ROUND(AQ43*AQ45*$B$171/(LOOKUP(AQ44,$A$138:$A$171,$B$138:$B$171)),0)</f>
        <v>26915726</v>
      </c>
      <c r="AR51" s="75">
        <f>+ROUND(AQ51/$B$171,2)</f>
        <v>32.5</v>
      </c>
      <c r="AT51" s="71" t="s">
        <v>93</v>
      </c>
      <c r="AU51" s="72">
        <f>+ROUND(AU43*AU45*$B$171/(LOOKUP(AU44,$A$138:$A$171,$B$138:$B$171)),0)</f>
        <v>1146083158</v>
      </c>
      <c r="AV51" s="75">
        <f>+ROUND(AU51/$B$171,2)</f>
        <v>1383.96</v>
      </c>
    </row>
    <row r="53" spans="1:48" x14ac:dyDescent="0.25">
      <c r="A53" s="59" t="s">
        <v>186</v>
      </c>
      <c r="B53" s="60"/>
      <c r="F53" s="76"/>
      <c r="G53" s="77" t="s">
        <v>186</v>
      </c>
      <c r="H53" s="78"/>
      <c r="J53" s="76"/>
      <c r="K53" s="77" t="s">
        <v>186</v>
      </c>
      <c r="L53" s="78"/>
      <c r="N53" s="76"/>
      <c r="O53" s="77" t="s">
        <v>186</v>
      </c>
      <c r="P53" s="78"/>
      <c r="R53" s="76"/>
      <c r="S53" s="77" t="s">
        <v>186</v>
      </c>
      <c r="T53" s="78"/>
      <c r="V53" s="76"/>
      <c r="W53" s="77" t="s">
        <v>186</v>
      </c>
      <c r="X53" s="78"/>
      <c r="Z53" s="76"/>
      <c r="AA53" s="77" t="s">
        <v>186</v>
      </c>
      <c r="AB53" s="78"/>
      <c r="AD53" s="76"/>
      <c r="AE53" s="77" t="s">
        <v>186</v>
      </c>
      <c r="AF53" s="78"/>
      <c r="AH53" s="76"/>
      <c r="AI53" s="77" t="s">
        <v>186</v>
      </c>
      <c r="AJ53" s="78"/>
      <c r="AL53" s="76"/>
      <c r="AM53" s="77" t="s">
        <v>186</v>
      </c>
      <c r="AN53" s="78"/>
      <c r="AP53" s="76"/>
      <c r="AQ53" s="77" t="s">
        <v>186</v>
      </c>
      <c r="AR53" s="78"/>
      <c r="AT53" s="76"/>
      <c r="AU53" s="77" t="s">
        <v>186</v>
      </c>
      <c r="AV53" s="78"/>
    </row>
    <row r="54" spans="1:48" x14ac:dyDescent="0.25">
      <c r="A54" s="61"/>
      <c r="B54" s="62"/>
      <c r="F54" s="74"/>
      <c r="G54" s="73"/>
      <c r="H54" s="68"/>
      <c r="J54" s="74"/>
      <c r="K54" s="73"/>
      <c r="L54" s="68"/>
      <c r="N54" s="74"/>
      <c r="O54" s="73"/>
      <c r="P54" s="68"/>
      <c r="R54" s="74"/>
      <c r="S54" s="73"/>
      <c r="T54" s="68"/>
      <c r="V54" s="74"/>
      <c r="W54" s="73"/>
      <c r="X54" s="68"/>
      <c r="Z54" s="74"/>
      <c r="AA54" s="73"/>
      <c r="AB54" s="68"/>
      <c r="AD54" s="74"/>
      <c r="AE54" s="73"/>
      <c r="AF54" s="68"/>
      <c r="AH54" s="74"/>
      <c r="AI54" s="73"/>
      <c r="AJ54" s="68"/>
      <c r="AL54" s="74"/>
      <c r="AM54" s="73"/>
      <c r="AN54" s="68"/>
      <c r="AP54" s="74"/>
      <c r="AQ54" s="73"/>
      <c r="AR54" s="68"/>
      <c r="AT54" s="74"/>
      <c r="AU54" s="73"/>
      <c r="AV54" s="68"/>
    </row>
    <row r="55" spans="1:48" x14ac:dyDescent="0.25">
      <c r="A55" s="61" t="s">
        <v>97</v>
      </c>
      <c r="B55" s="62"/>
      <c r="F55" s="63" t="s">
        <v>98</v>
      </c>
      <c r="G55" s="64">
        <v>329696016</v>
      </c>
      <c r="H55" s="65" t="s">
        <v>89</v>
      </c>
      <c r="J55" s="63" t="s">
        <v>98</v>
      </c>
      <c r="K55" s="64">
        <v>301513589.5</v>
      </c>
      <c r="L55" s="65" t="s">
        <v>89</v>
      </c>
      <c r="N55" s="63" t="s">
        <v>98</v>
      </c>
      <c r="O55" s="64">
        <v>249994544</v>
      </c>
      <c r="P55" s="65" t="s">
        <v>89</v>
      </c>
      <c r="R55" s="63" t="s">
        <v>98</v>
      </c>
      <c r="S55" s="64">
        <v>301312994</v>
      </c>
      <c r="T55" s="65" t="s">
        <v>246</v>
      </c>
      <c r="V55" s="63" t="s">
        <v>98</v>
      </c>
      <c r="W55" s="64">
        <v>20825883</v>
      </c>
      <c r="X55" s="65" t="s">
        <v>89</v>
      </c>
      <c r="Z55" s="63" t="s">
        <v>98</v>
      </c>
      <c r="AA55" s="64">
        <v>392042431</v>
      </c>
      <c r="AB55" s="65" t="s">
        <v>246</v>
      </c>
      <c r="AD55" s="63" t="s">
        <v>98</v>
      </c>
      <c r="AE55" s="64">
        <v>1291125987</v>
      </c>
      <c r="AF55" s="65" t="s">
        <v>89</v>
      </c>
      <c r="AH55" s="63" t="s">
        <v>98</v>
      </c>
      <c r="AI55" s="64">
        <v>0</v>
      </c>
      <c r="AJ55" s="65"/>
      <c r="AL55" s="63" t="s">
        <v>98</v>
      </c>
      <c r="AM55" s="64">
        <v>147768889</v>
      </c>
      <c r="AN55" s="65" t="s">
        <v>89</v>
      </c>
      <c r="AP55" s="63" t="s">
        <v>98</v>
      </c>
      <c r="AQ55" s="64">
        <v>196800000</v>
      </c>
      <c r="AR55" s="65" t="s">
        <v>89</v>
      </c>
      <c r="AT55" s="63" t="s">
        <v>98</v>
      </c>
      <c r="AU55" s="64">
        <v>1393950446</v>
      </c>
      <c r="AV55" s="65" t="s">
        <v>89</v>
      </c>
    </row>
    <row r="56" spans="1:48" ht="15" customHeight="1" x14ac:dyDescent="0.25">
      <c r="A56" s="61" t="s">
        <v>99</v>
      </c>
      <c r="B56" s="62"/>
      <c r="F56" s="74"/>
      <c r="G56" s="73">
        <v>2014</v>
      </c>
      <c r="H56" s="394" t="s">
        <v>193</v>
      </c>
      <c r="J56" s="74"/>
      <c r="K56" s="73">
        <v>2017</v>
      </c>
      <c r="L56" s="394" t="s">
        <v>211</v>
      </c>
      <c r="N56" s="74"/>
      <c r="O56" s="73">
        <v>2014</v>
      </c>
      <c r="P56" s="394" t="s">
        <v>226</v>
      </c>
      <c r="R56" s="74"/>
      <c r="S56" s="73">
        <v>2001</v>
      </c>
      <c r="T56" s="394" t="s">
        <v>339</v>
      </c>
      <c r="V56" s="74"/>
      <c r="W56" s="73">
        <v>1996</v>
      </c>
      <c r="X56" s="394" t="s">
        <v>254</v>
      </c>
      <c r="Z56" s="74"/>
      <c r="AA56" s="73">
        <v>2017</v>
      </c>
      <c r="AB56" s="394" t="s">
        <v>268</v>
      </c>
      <c r="AD56" s="74"/>
      <c r="AE56" s="73">
        <v>2015</v>
      </c>
      <c r="AF56" s="394" t="s">
        <v>211</v>
      </c>
      <c r="AH56" s="74"/>
      <c r="AI56" s="73">
        <v>2000</v>
      </c>
      <c r="AJ56" s="394" t="s">
        <v>194</v>
      </c>
      <c r="AL56" s="74"/>
      <c r="AM56" s="73">
        <v>2015</v>
      </c>
      <c r="AN56" s="394" t="s">
        <v>211</v>
      </c>
      <c r="AP56" s="74"/>
      <c r="AQ56" s="73">
        <v>2009</v>
      </c>
      <c r="AR56" s="394" t="s">
        <v>316</v>
      </c>
      <c r="AT56" s="74"/>
      <c r="AU56" s="73">
        <v>2018</v>
      </c>
      <c r="AV56" s="394" t="s">
        <v>211</v>
      </c>
    </row>
    <row r="57" spans="1:48" x14ac:dyDescent="0.25">
      <c r="A57" s="66" t="s">
        <v>100</v>
      </c>
      <c r="B57" s="62"/>
      <c r="F57" s="106">
        <v>1</v>
      </c>
      <c r="G57" s="100">
        <v>1</v>
      </c>
      <c r="H57" s="394"/>
      <c r="J57" s="106">
        <v>1</v>
      </c>
      <c r="K57" s="100">
        <v>1</v>
      </c>
      <c r="L57" s="394"/>
      <c r="N57" s="106">
        <v>0.55000000000000004</v>
      </c>
      <c r="O57" s="100">
        <v>0.55000000000000004</v>
      </c>
      <c r="P57" s="394"/>
      <c r="R57" s="106">
        <v>1</v>
      </c>
      <c r="S57" s="100">
        <v>0</v>
      </c>
      <c r="T57" s="394"/>
      <c r="V57" s="106">
        <v>1</v>
      </c>
      <c r="W57" s="100">
        <v>1</v>
      </c>
      <c r="X57" s="394"/>
      <c r="Z57" s="106">
        <v>1</v>
      </c>
      <c r="AA57" s="100">
        <v>0</v>
      </c>
      <c r="AB57" s="394"/>
      <c r="AD57" s="106">
        <v>0.95</v>
      </c>
      <c r="AE57" s="100">
        <v>0.95</v>
      </c>
      <c r="AF57" s="394"/>
      <c r="AH57" s="106"/>
      <c r="AI57" s="100">
        <v>0</v>
      </c>
      <c r="AJ57" s="394"/>
      <c r="AL57" s="106">
        <v>1</v>
      </c>
      <c r="AM57" s="100">
        <v>1</v>
      </c>
      <c r="AN57" s="394"/>
      <c r="AP57" s="106">
        <v>1</v>
      </c>
      <c r="AQ57" s="100">
        <v>1</v>
      </c>
      <c r="AR57" s="394"/>
      <c r="AT57" s="106">
        <v>1</v>
      </c>
      <c r="AU57" s="100">
        <v>1</v>
      </c>
      <c r="AV57" s="394"/>
    </row>
    <row r="58" spans="1:48" x14ac:dyDescent="0.25">
      <c r="A58" s="66"/>
      <c r="B58" s="62"/>
      <c r="F58" s="74"/>
      <c r="G58" s="67"/>
      <c r="H58" s="394"/>
      <c r="J58" s="74"/>
      <c r="K58" s="67"/>
      <c r="L58" s="394"/>
      <c r="N58" s="74"/>
      <c r="O58" s="67"/>
      <c r="P58" s="394"/>
      <c r="R58" s="74"/>
      <c r="S58" s="67"/>
      <c r="T58" s="394"/>
      <c r="V58" s="74"/>
      <c r="W58" s="67"/>
      <c r="X58" s="394"/>
      <c r="Z58" s="74"/>
      <c r="AA58" s="67"/>
      <c r="AB58" s="394"/>
      <c r="AD58" s="74"/>
      <c r="AE58" s="67"/>
      <c r="AF58" s="394"/>
      <c r="AH58" s="74"/>
      <c r="AI58" s="67"/>
      <c r="AJ58" s="394"/>
      <c r="AL58" s="74"/>
      <c r="AM58" s="67"/>
      <c r="AN58" s="394"/>
      <c r="AP58" s="74"/>
      <c r="AQ58" s="67"/>
      <c r="AR58" s="394"/>
      <c r="AT58" s="74"/>
      <c r="AU58" s="67"/>
      <c r="AV58" s="394"/>
    </row>
    <row r="59" spans="1:48" x14ac:dyDescent="0.25">
      <c r="A59" s="66"/>
      <c r="B59" s="62"/>
      <c r="F59" s="74"/>
      <c r="G59" s="67"/>
      <c r="H59" s="394"/>
      <c r="J59" s="74"/>
      <c r="K59" s="67"/>
      <c r="L59" s="394"/>
      <c r="N59" s="74"/>
      <c r="O59" s="67"/>
      <c r="P59" s="394"/>
      <c r="R59" s="74"/>
      <c r="S59" s="67"/>
      <c r="T59" s="394"/>
      <c r="V59" s="74"/>
      <c r="W59" s="67"/>
      <c r="X59" s="394"/>
      <c r="Z59" s="74"/>
      <c r="AA59" s="67"/>
      <c r="AB59" s="394"/>
      <c r="AD59" s="74"/>
      <c r="AE59" s="67"/>
      <c r="AF59" s="394"/>
      <c r="AH59" s="74"/>
      <c r="AI59" s="67"/>
      <c r="AJ59" s="394"/>
      <c r="AL59" s="74"/>
      <c r="AM59" s="67"/>
      <c r="AN59" s="394"/>
      <c r="AP59" s="74"/>
      <c r="AQ59" s="67"/>
      <c r="AR59" s="394"/>
      <c r="AT59" s="74"/>
      <c r="AU59" s="67"/>
      <c r="AV59" s="394"/>
    </row>
    <row r="60" spans="1:48" x14ac:dyDescent="0.25">
      <c r="A60" s="66"/>
      <c r="B60" s="62"/>
      <c r="F60" s="74"/>
      <c r="G60" s="67"/>
      <c r="H60" s="394"/>
      <c r="J60" s="74"/>
      <c r="K60" s="67"/>
      <c r="L60" s="394"/>
      <c r="N60" s="74"/>
      <c r="O60" s="67"/>
      <c r="P60" s="394"/>
      <c r="R60" s="74"/>
      <c r="S60" s="67"/>
      <c r="T60" s="394"/>
      <c r="V60" s="74"/>
      <c r="W60" s="67"/>
      <c r="X60" s="394"/>
      <c r="Z60" s="74"/>
      <c r="AA60" s="67"/>
      <c r="AB60" s="394"/>
      <c r="AD60" s="74"/>
      <c r="AE60" s="67"/>
      <c r="AF60" s="394"/>
      <c r="AH60" s="74"/>
      <c r="AI60" s="67"/>
      <c r="AJ60" s="394"/>
      <c r="AL60" s="74"/>
      <c r="AM60" s="67"/>
      <c r="AN60" s="394"/>
      <c r="AP60" s="74"/>
      <c r="AQ60" s="67"/>
      <c r="AR60" s="394"/>
      <c r="AT60" s="74"/>
      <c r="AU60" s="67"/>
      <c r="AV60" s="394"/>
    </row>
    <row r="61" spans="1:48" x14ac:dyDescent="0.25">
      <c r="A61" s="66"/>
      <c r="B61" s="62"/>
      <c r="F61" s="74"/>
      <c r="G61" s="67"/>
      <c r="H61" s="394"/>
      <c r="J61" s="74"/>
      <c r="K61" s="67"/>
      <c r="L61" s="394"/>
      <c r="N61" s="74"/>
      <c r="O61" s="67"/>
      <c r="P61" s="394"/>
      <c r="R61" s="74"/>
      <c r="S61" s="67"/>
      <c r="T61" s="394"/>
      <c r="V61" s="74"/>
      <c r="W61" s="67"/>
      <c r="X61" s="394"/>
      <c r="Z61" s="74"/>
      <c r="AA61" s="67"/>
      <c r="AB61" s="394"/>
      <c r="AD61" s="74"/>
      <c r="AE61" s="67"/>
      <c r="AF61" s="394"/>
      <c r="AH61" s="74"/>
      <c r="AI61" s="67"/>
      <c r="AJ61" s="394"/>
      <c r="AL61" s="74"/>
      <c r="AM61" s="67"/>
      <c r="AN61" s="394"/>
      <c r="AP61" s="74"/>
      <c r="AQ61" s="67"/>
      <c r="AR61" s="394"/>
      <c r="AT61" s="74"/>
      <c r="AU61" s="67"/>
      <c r="AV61" s="394"/>
    </row>
    <row r="62" spans="1:48" x14ac:dyDescent="0.25">
      <c r="A62" s="61"/>
      <c r="B62" s="62"/>
      <c r="F62" s="74"/>
      <c r="G62" s="67"/>
      <c r="H62" s="394"/>
      <c r="J62" s="74"/>
      <c r="K62" s="67"/>
      <c r="L62" s="394"/>
      <c r="N62" s="74"/>
      <c r="O62" s="67"/>
      <c r="P62" s="394"/>
      <c r="R62" s="74"/>
      <c r="S62" s="67"/>
      <c r="T62" s="394"/>
      <c r="V62" s="74"/>
      <c r="W62" s="67"/>
      <c r="X62" s="394"/>
      <c r="Z62" s="74"/>
      <c r="AA62" s="67"/>
      <c r="AB62" s="394"/>
      <c r="AD62" s="74"/>
      <c r="AE62" s="67"/>
      <c r="AF62" s="394"/>
      <c r="AH62" s="74"/>
      <c r="AI62" s="67"/>
      <c r="AJ62" s="394"/>
      <c r="AL62" s="74"/>
      <c r="AM62" s="67"/>
      <c r="AN62" s="394"/>
      <c r="AP62" s="74"/>
      <c r="AQ62" s="67"/>
      <c r="AR62" s="394"/>
      <c r="AT62" s="74"/>
      <c r="AU62" s="67"/>
      <c r="AV62" s="394"/>
    </row>
    <row r="63" spans="1:48" x14ac:dyDescent="0.25">
      <c r="A63" s="69" t="s">
        <v>102</v>
      </c>
      <c r="B63" s="70"/>
      <c r="F63" s="71" t="s">
        <v>93</v>
      </c>
      <c r="G63" s="72">
        <f>+ROUND(G55*G57*$B$171/(LOOKUP(G56,$A$138:$A$171,$B$138:$B$171)),0)</f>
        <v>443224912</v>
      </c>
      <c r="H63" s="75">
        <f>+ROUND(G63/$B$171,2)</f>
        <v>535.22</v>
      </c>
      <c r="J63" s="71" t="s">
        <v>93</v>
      </c>
      <c r="K63" s="72">
        <f>+ROUND(K55*K57*$B$171/(LOOKUP(K56,$A$138:$A$171,$B$138:$B$171)),0)</f>
        <v>338460721</v>
      </c>
      <c r="L63" s="75">
        <f>+ROUND(K63/$B$171,2)</f>
        <v>408.71</v>
      </c>
      <c r="N63" s="71" t="s">
        <v>93</v>
      </c>
      <c r="O63" s="72">
        <f>+ROUND(O55*O57*$B$171/(LOOKUP(O56,$A$138:$A$171,$B$138:$B$171)),0)</f>
        <v>184843287</v>
      </c>
      <c r="P63" s="75">
        <f>+ROUND(O63/$B$171,2)</f>
        <v>223.21</v>
      </c>
      <c r="R63" s="71" t="s">
        <v>93</v>
      </c>
      <c r="S63" s="72">
        <f>+ROUND(S55*S57*$B$171/(LOOKUP(S56,$A$138:$A$171,$B$138:$B$171)),0)</f>
        <v>0</v>
      </c>
      <c r="T63" s="75">
        <f>+ROUND(S63/$B$171,2)</f>
        <v>0</v>
      </c>
      <c r="V63" s="71" t="s">
        <v>135</v>
      </c>
      <c r="W63" s="72">
        <f>+ROUND(W55*W57*$B$171/(LOOKUP(W56,$A$138:$A$171,$B$138:$B$171)),0)</f>
        <v>121345625</v>
      </c>
      <c r="X63" s="75">
        <f>+ROUND(W63/$B$171,2)</f>
        <v>146.53</v>
      </c>
      <c r="Z63" s="71" t="s">
        <v>93</v>
      </c>
      <c r="AA63" s="72">
        <f>+ROUND(AA55*AA57*$B$171/(LOOKUP(AA56,$A$138:$A$171,$B$138:$B$171)),0)</f>
        <v>0</v>
      </c>
      <c r="AB63" s="75">
        <f>+ROUND(AA63/$B$171,2)</f>
        <v>0</v>
      </c>
      <c r="AD63" s="71" t="s">
        <v>93</v>
      </c>
      <c r="AE63" s="72">
        <f>+ROUND(AE55*AE57*$B$171/(LOOKUP(AE56,$A$138:$A$171,$B$138:$B$171)),0)</f>
        <v>1576382375</v>
      </c>
      <c r="AF63" s="75">
        <f>+ROUND(AE63/$B$171,2)</f>
        <v>1903.58</v>
      </c>
      <c r="AH63" s="71"/>
      <c r="AI63" s="72">
        <f>+ROUND(AI55*AI57*$B$171/(LOOKUP(AI56,$A$138:$A$171,$B$138:$B$171)),0)</f>
        <v>0</v>
      </c>
      <c r="AJ63" s="75">
        <f>+ROUND(AI63/$B$171,2)</f>
        <v>0</v>
      </c>
      <c r="AL63" s="71" t="s">
        <v>93</v>
      </c>
      <c r="AM63" s="72">
        <f>+ROUND(AM55*AM57*$B$171/(LOOKUP(AM56,$A$138:$A$171,$B$138:$B$171)),0)</f>
        <v>189911975</v>
      </c>
      <c r="AN63" s="75">
        <f>+ROUND(AM63/$B$171,2)</f>
        <v>229.33</v>
      </c>
      <c r="AP63" s="71" t="s">
        <v>135</v>
      </c>
      <c r="AQ63" s="72">
        <f>+ROUND(AQ55*AQ57*$B$171/(LOOKUP(AQ56,$A$138:$A$171,$B$138:$B$171)),0)</f>
        <v>327979933</v>
      </c>
      <c r="AR63" s="75">
        <f>+ROUND(AQ63/$B$171,2)</f>
        <v>396.06</v>
      </c>
      <c r="AT63" s="71" t="s">
        <v>93</v>
      </c>
      <c r="AU63" s="72">
        <f>+ROUND(AU55*AU57*$B$171/(LOOKUP(AU56,$A$138:$A$171,$B$138:$B$171)),0)</f>
        <v>1477586545</v>
      </c>
      <c r="AV63" s="75">
        <f>+ROUND(AU63/$B$171,2)</f>
        <v>1784.27</v>
      </c>
    </row>
    <row r="65" spans="1:48" x14ac:dyDescent="0.25">
      <c r="A65" s="59" t="s">
        <v>187</v>
      </c>
      <c r="B65" s="60"/>
      <c r="F65" s="76"/>
      <c r="G65" s="77" t="s">
        <v>187</v>
      </c>
      <c r="H65" s="78"/>
      <c r="J65" s="76"/>
      <c r="K65" s="77" t="s">
        <v>187</v>
      </c>
      <c r="L65" s="78"/>
      <c r="N65" s="76"/>
      <c r="O65" s="77" t="s">
        <v>187</v>
      </c>
      <c r="P65" s="78"/>
      <c r="R65" s="76"/>
      <c r="S65" s="77" t="s">
        <v>187</v>
      </c>
      <c r="T65" s="78"/>
      <c r="V65" s="76"/>
      <c r="W65" s="77" t="s">
        <v>187</v>
      </c>
      <c r="X65" s="78"/>
      <c r="Z65" s="76"/>
      <c r="AA65" s="77" t="s">
        <v>187</v>
      </c>
      <c r="AB65" s="78"/>
      <c r="AD65" s="76"/>
      <c r="AE65" s="77" t="s">
        <v>187</v>
      </c>
      <c r="AF65" s="78"/>
      <c r="AH65" s="76"/>
      <c r="AI65" s="77" t="s">
        <v>187</v>
      </c>
      <c r="AJ65" s="78"/>
      <c r="AL65" s="76"/>
      <c r="AM65" s="77" t="s">
        <v>187</v>
      </c>
      <c r="AN65" s="78"/>
      <c r="AP65" s="76"/>
      <c r="AQ65" s="77" t="s">
        <v>187</v>
      </c>
      <c r="AR65" s="78"/>
      <c r="AT65" s="76"/>
      <c r="AU65" s="77" t="s">
        <v>187</v>
      </c>
      <c r="AV65" s="78"/>
    </row>
    <row r="66" spans="1:48" x14ac:dyDescent="0.25">
      <c r="A66" s="61"/>
      <c r="B66" s="62"/>
      <c r="F66" s="74"/>
      <c r="G66" s="73"/>
      <c r="H66" s="68"/>
      <c r="J66" s="74"/>
      <c r="K66" s="73"/>
      <c r="L66" s="68"/>
      <c r="N66" s="74"/>
      <c r="O66" s="73"/>
      <c r="P66" s="68"/>
      <c r="R66" s="74"/>
      <c r="S66" s="73"/>
      <c r="T66" s="68"/>
      <c r="V66" s="74"/>
      <c r="W66" s="73"/>
      <c r="X66" s="68"/>
      <c r="Z66" s="74"/>
      <c r="AA66" s="73"/>
      <c r="AB66" s="68"/>
      <c r="AD66" s="74"/>
      <c r="AE66" s="73"/>
      <c r="AF66" s="68"/>
      <c r="AH66" s="74"/>
      <c r="AI66" s="73"/>
      <c r="AJ66" s="68"/>
      <c r="AL66" s="74"/>
      <c r="AM66" s="73"/>
      <c r="AN66" s="68"/>
      <c r="AP66" s="74"/>
      <c r="AQ66" s="73"/>
      <c r="AR66" s="68"/>
      <c r="AT66" s="74"/>
      <c r="AU66" s="73"/>
      <c r="AV66" s="68"/>
    </row>
    <row r="67" spans="1:48" x14ac:dyDescent="0.25">
      <c r="A67" s="61" t="s">
        <v>97</v>
      </c>
      <c r="B67" s="62"/>
      <c r="F67" s="63" t="s">
        <v>98</v>
      </c>
      <c r="G67" s="64">
        <v>299999217</v>
      </c>
      <c r="H67" s="65" t="s">
        <v>89</v>
      </c>
      <c r="J67" s="63" t="s">
        <v>98</v>
      </c>
      <c r="K67" s="64">
        <v>297870110.16000003</v>
      </c>
      <c r="L67" s="65" t="s">
        <v>89</v>
      </c>
      <c r="N67" s="63" t="s">
        <v>98</v>
      </c>
      <c r="O67" s="64">
        <v>139811219</v>
      </c>
      <c r="P67" s="65" t="s">
        <v>89</v>
      </c>
      <c r="R67" s="63" t="s">
        <v>98</v>
      </c>
      <c r="S67" s="64">
        <v>161263487</v>
      </c>
      <c r="T67" s="65" t="s">
        <v>246</v>
      </c>
      <c r="V67" s="63" t="s">
        <v>98</v>
      </c>
      <c r="W67" s="64">
        <v>39998296</v>
      </c>
      <c r="X67" s="65" t="s">
        <v>89</v>
      </c>
      <c r="Z67" s="63" t="s">
        <v>98</v>
      </c>
      <c r="AA67" s="64">
        <v>176107743</v>
      </c>
      <c r="AB67" s="65" t="s">
        <v>246</v>
      </c>
      <c r="AD67" s="63" t="s">
        <v>98</v>
      </c>
      <c r="AE67" s="64">
        <v>244713395</v>
      </c>
      <c r="AF67" s="65" t="s">
        <v>89</v>
      </c>
      <c r="AH67" s="63" t="s">
        <v>98</v>
      </c>
      <c r="AI67" s="64">
        <v>0</v>
      </c>
      <c r="AJ67" s="65"/>
      <c r="AL67" s="63" t="s">
        <v>98</v>
      </c>
      <c r="AM67" s="64">
        <v>271386620</v>
      </c>
      <c r="AN67" s="65" t="s">
        <v>89</v>
      </c>
      <c r="AP67" s="63" t="s">
        <v>98</v>
      </c>
      <c r="AQ67" s="64">
        <v>91288388</v>
      </c>
      <c r="AR67" s="65" t="s">
        <v>89</v>
      </c>
      <c r="AT67" s="63" t="s">
        <v>98</v>
      </c>
      <c r="AU67" s="64">
        <v>4050128968</v>
      </c>
      <c r="AV67" s="65" t="s">
        <v>89</v>
      </c>
    </row>
    <row r="68" spans="1:48" ht="15" customHeight="1" x14ac:dyDescent="0.25">
      <c r="A68" s="61" t="s">
        <v>99</v>
      </c>
      <c r="B68" s="62"/>
      <c r="F68" s="74"/>
      <c r="G68" s="73">
        <v>2013</v>
      </c>
      <c r="H68" s="394" t="s">
        <v>185</v>
      </c>
      <c r="J68" s="74"/>
      <c r="K68" s="73">
        <v>2010</v>
      </c>
      <c r="L68" s="394" t="s">
        <v>211</v>
      </c>
      <c r="N68" s="74"/>
      <c r="O68" s="73">
        <v>2015</v>
      </c>
      <c r="P68" s="394" t="s">
        <v>227</v>
      </c>
      <c r="R68" s="74"/>
      <c r="S68" s="73">
        <v>2002</v>
      </c>
      <c r="T68" s="394" t="s">
        <v>341</v>
      </c>
      <c r="V68" s="74"/>
      <c r="W68" s="73">
        <v>1997</v>
      </c>
      <c r="X68" s="394" t="s">
        <v>255</v>
      </c>
      <c r="Z68" s="74"/>
      <c r="AA68" s="73">
        <v>2010</v>
      </c>
      <c r="AB68" s="394" t="s">
        <v>268</v>
      </c>
      <c r="AD68" s="74"/>
      <c r="AE68" s="73">
        <v>2014</v>
      </c>
      <c r="AF68" s="394" t="s">
        <v>211</v>
      </c>
      <c r="AH68" s="74"/>
      <c r="AI68" s="73">
        <v>2000</v>
      </c>
      <c r="AJ68" s="394" t="s">
        <v>194</v>
      </c>
      <c r="AL68" s="74"/>
      <c r="AM68" s="73">
        <v>2017</v>
      </c>
      <c r="AN68" s="394" t="s">
        <v>211</v>
      </c>
      <c r="AP68" s="74"/>
      <c r="AQ68" s="73">
        <v>2012</v>
      </c>
      <c r="AR68" s="394" t="s">
        <v>211</v>
      </c>
      <c r="AT68" s="74"/>
      <c r="AU68" s="73">
        <v>2017</v>
      </c>
      <c r="AV68" s="394" t="s">
        <v>327</v>
      </c>
    </row>
    <row r="69" spans="1:48" x14ac:dyDescent="0.25">
      <c r="A69" s="66" t="s">
        <v>100</v>
      </c>
      <c r="B69" s="62"/>
      <c r="F69" s="106">
        <v>1</v>
      </c>
      <c r="G69" s="67">
        <v>1</v>
      </c>
      <c r="H69" s="394"/>
      <c r="J69" s="106">
        <v>1</v>
      </c>
      <c r="K69" s="67">
        <v>1</v>
      </c>
      <c r="L69" s="394"/>
      <c r="N69" s="106">
        <v>1</v>
      </c>
      <c r="O69" s="67">
        <v>1</v>
      </c>
      <c r="P69" s="394"/>
      <c r="R69" s="106">
        <v>1</v>
      </c>
      <c r="S69" s="100">
        <v>0</v>
      </c>
      <c r="T69" s="394"/>
      <c r="V69" s="106">
        <v>1</v>
      </c>
      <c r="W69" s="67">
        <v>1</v>
      </c>
      <c r="X69" s="394"/>
      <c r="Z69" s="106">
        <v>0.9</v>
      </c>
      <c r="AA69" s="67">
        <v>0</v>
      </c>
      <c r="AB69" s="394"/>
      <c r="AD69" s="106">
        <v>1</v>
      </c>
      <c r="AE69" s="67">
        <v>1</v>
      </c>
      <c r="AF69" s="394"/>
      <c r="AH69" s="106"/>
      <c r="AI69" s="100">
        <v>0</v>
      </c>
      <c r="AJ69" s="394"/>
      <c r="AL69" s="106">
        <v>1</v>
      </c>
      <c r="AM69" s="100">
        <v>1</v>
      </c>
      <c r="AN69" s="394"/>
      <c r="AP69" s="106">
        <v>0.5</v>
      </c>
      <c r="AQ69" s="100">
        <v>0.5</v>
      </c>
      <c r="AR69" s="394"/>
      <c r="AT69" s="106">
        <v>0.3</v>
      </c>
      <c r="AU69" s="100">
        <v>0.3</v>
      </c>
      <c r="AV69" s="394"/>
    </row>
    <row r="70" spans="1:48" ht="20.100000000000001" customHeight="1" x14ac:dyDescent="0.25">
      <c r="A70" s="66"/>
      <c r="B70" s="62"/>
      <c r="F70" s="74"/>
      <c r="G70" s="67"/>
      <c r="H70" s="394"/>
      <c r="J70" s="74"/>
      <c r="K70" s="67"/>
      <c r="L70" s="394"/>
      <c r="N70" s="74"/>
      <c r="O70" s="67"/>
      <c r="P70" s="394"/>
      <c r="R70" s="74"/>
      <c r="S70" s="67"/>
      <c r="T70" s="394"/>
      <c r="V70" s="74"/>
      <c r="W70" s="67"/>
      <c r="X70" s="394"/>
      <c r="Z70" s="74"/>
      <c r="AA70" s="67"/>
      <c r="AB70" s="394"/>
      <c r="AD70" s="74"/>
      <c r="AE70" s="67"/>
      <c r="AF70" s="394"/>
      <c r="AH70" s="74"/>
      <c r="AI70" s="67"/>
      <c r="AJ70" s="394"/>
      <c r="AL70" s="74"/>
      <c r="AM70" s="67"/>
      <c r="AN70" s="394"/>
      <c r="AP70" s="74"/>
      <c r="AQ70" s="67"/>
      <c r="AR70" s="394"/>
      <c r="AT70" s="74"/>
      <c r="AU70" s="67"/>
      <c r="AV70" s="394"/>
    </row>
    <row r="71" spans="1:48" ht="20.100000000000001" customHeight="1" x14ac:dyDescent="0.25">
      <c r="A71" s="66"/>
      <c r="B71" s="62"/>
      <c r="F71" s="74"/>
      <c r="G71" s="67"/>
      <c r="H71" s="394"/>
      <c r="J71" s="74"/>
      <c r="K71" s="67"/>
      <c r="L71" s="394"/>
      <c r="N71" s="74"/>
      <c r="O71" s="67"/>
      <c r="P71" s="394"/>
      <c r="R71" s="74"/>
      <c r="S71" s="67"/>
      <c r="T71" s="394"/>
      <c r="V71" s="74"/>
      <c r="W71" s="67"/>
      <c r="X71" s="394"/>
      <c r="Z71" s="74"/>
      <c r="AA71" s="67"/>
      <c r="AB71" s="394"/>
      <c r="AD71" s="74"/>
      <c r="AE71" s="67"/>
      <c r="AF71" s="394"/>
      <c r="AH71" s="74"/>
      <c r="AI71" s="67"/>
      <c r="AJ71" s="394"/>
      <c r="AL71" s="74"/>
      <c r="AM71" s="67"/>
      <c r="AN71" s="394"/>
      <c r="AP71" s="74"/>
      <c r="AQ71" s="67"/>
      <c r="AR71" s="394"/>
      <c r="AT71" s="74"/>
      <c r="AU71" s="67"/>
      <c r="AV71" s="394"/>
    </row>
    <row r="72" spans="1:48" ht="20.100000000000001" customHeight="1" x14ac:dyDescent="0.25">
      <c r="A72" s="66"/>
      <c r="B72" s="62"/>
      <c r="F72" s="74"/>
      <c r="G72" s="67"/>
      <c r="H72" s="394"/>
      <c r="J72" s="74"/>
      <c r="K72" s="67"/>
      <c r="L72" s="394"/>
      <c r="N72" s="74"/>
      <c r="O72" s="67"/>
      <c r="P72" s="394"/>
      <c r="R72" s="74"/>
      <c r="S72" s="67"/>
      <c r="T72" s="394"/>
      <c r="V72" s="74"/>
      <c r="W72" s="67"/>
      <c r="X72" s="394"/>
      <c r="Z72" s="74"/>
      <c r="AA72" s="67"/>
      <c r="AB72" s="394"/>
      <c r="AD72" s="74"/>
      <c r="AE72" s="67"/>
      <c r="AF72" s="394"/>
      <c r="AH72" s="74"/>
      <c r="AI72" s="67"/>
      <c r="AJ72" s="394"/>
      <c r="AL72" s="74"/>
      <c r="AM72" s="67"/>
      <c r="AN72" s="394"/>
      <c r="AP72" s="74"/>
      <c r="AQ72" s="67"/>
      <c r="AR72" s="394"/>
      <c r="AT72" s="74"/>
      <c r="AU72" s="67"/>
      <c r="AV72" s="394"/>
    </row>
    <row r="73" spans="1:48" ht="20.100000000000001" customHeight="1" x14ac:dyDescent="0.25">
      <c r="A73" s="66"/>
      <c r="B73" s="62"/>
      <c r="F73" s="74"/>
      <c r="G73" s="67"/>
      <c r="H73" s="394"/>
      <c r="J73" s="74"/>
      <c r="K73" s="67"/>
      <c r="L73" s="394"/>
      <c r="N73" s="74"/>
      <c r="O73" s="67"/>
      <c r="P73" s="394"/>
      <c r="R73" s="74"/>
      <c r="S73" s="67"/>
      <c r="T73" s="394"/>
      <c r="V73" s="74"/>
      <c r="W73" s="67"/>
      <c r="X73" s="394"/>
      <c r="Z73" s="74"/>
      <c r="AA73" s="67"/>
      <c r="AB73" s="394"/>
      <c r="AD73" s="74"/>
      <c r="AE73" s="67"/>
      <c r="AF73" s="394"/>
      <c r="AH73" s="74"/>
      <c r="AI73" s="67"/>
      <c r="AJ73" s="394"/>
      <c r="AL73" s="74"/>
      <c r="AM73" s="67"/>
      <c r="AN73" s="394"/>
      <c r="AP73" s="74"/>
      <c r="AQ73" s="67"/>
      <c r="AR73" s="394"/>
      <c r="AT73" s="74"/>
      <c r="AU73" s="67"/>
      <c r="AV73" s="394"/>
    </row>
    <row r="74" spans="1:48" ht="20.100000000000001" customHeight="1" x14ac:dyDescent="0.25">
      <c r="A74" s="61"/>
      <c r="B74" s="62"/>
      <c r="F74" s="74"/>
      <c r="G74" s="67"/>
      <c r="H74" s="394"/>
      <c r="J74" s="74"/>
      <c r="K74" s="67"/>
      <c r="L74" s="394"/>
      <c r="N74" s="74"/>
      <c r="O74" s="67"/>
      <c r="P74" s="394"/>
      <c r="R74" s="74"/>
      <c r="S74" s="67"/>
      <c r="T74" s="394"/>
      <c r="V74" s="74"/>
      <c r="W74" s="67"/>
      <c r="X74" s="394"/>
      <c r="Z74" s="74"/>
      <c r="AA74" s="67"/>
      <c r="AB74" s="394"/>
      <c r="AD74" s="74"/>
      <c r="AE74" s="67"/>
      <c r="AF74" s="394"/>
      <c r="AH74" s="74"/>
      <c r="AI74" s="67"/>
      <c r="AJ74" s="394"/>
      <c r="AL74" s="74"/>
      <c r="AM74" s="67"/>
      <c r="AN74" s="394"/>
      <c r="AP74" s="74"/>
      <c r="AQ74" s="67"/>
      <c r="AR74" s="394"/>
      <c r="AT74" s="74"/>
      <c r="AU74" s="67"/>
      <c r="AV74" s="394"/>
    </row>
    <row r="75" spans="1:48" x14ac:dyDescent="0.25">
      <c r="A75" s="69" t="s">
        <v>102</v>
      </c>
      <c r="B75" s="70"/>
      <c r="F75" s="71" t="s">
        <v>93</v>
      </c>
      <c r="G75" s="72">
        <f>+ROUND(G67*G69*$B$171/(LOOKUP(G68,$A$138:$A$171,$B$138:$B$171)),0)</f>
        <v>421431979</v>
      </c>
      <c r="H75" s="75">
        <f>+ROUND(G75/$B$171,2)</f>
        <v>508.9</v>
      </c>
      <c r="J75" s="71" t="s">
        <v>93</v>
      </c>
      <c r="K75" s="72">
        <f>+ROUND(K67*K69*$B$171/(LOOKUP(K68,$A$138:$A$171,$B$138:$B$171)),0)</f>
        <v>478972824</v>
      </c>
      <c r="L75" s="75">
        <f>+ROUND(K75/$B$171,2)</f>
        <v>578.39</v>
      </c>
      <c r="N75" s="71" t="s">
        <v>93</v>
      </c>
      <c r="O75" s="72">
        <f>+ROUND(O67*O69*$B$171/(LOOKUP(O68,$A$138:$A$171,$B$138:$B$171)),0)</f>
        <v>179684810</v>
      </c>
      <c r="P75" s="75">
        <f>+ROUND(O75/$B$171,2)</f>
        <v>216.98</v>
      </c>
      <c r="R75" s="71" t="s">
        <v>93</v>
      </c>
      <c r="S75" s="72">
        <f>+ROUND(S67*S69*$B$171/(LOOKUP(S68,$A$138:$A$171,$B$138:$B$171)),0)</f>
        <v>0</v>
      </c>
      <c r="T75" s="75">
        <f>+ROUND(S75/$B$171,2)</f>
        <v>0</v>
      </c>
      <c r="V75" s="71" t="s">
        <v>135</v>
      </c>
      <c r="W75" s="72">
        <f>+ROUND(W67*W69*$B$171/(LOOKUP(W68,$A$138:$A$171,$B$138:$B$171)),0)</f>
        <v>192571314</v>
      </c>
      <c r="X75" s="75">
        <f>+ROUND(W75/$B$171,2)</f>
        <v>232.54</v>
      </c>
      <c r="Z75" s="71" t="s">
        <v>93</v>
      </c>
      <c r="AA75" s="72">
        <f>+ROUND(AA67*AA69*$B$171/(LOOKUP(AA68,$A$138:$A$171,$B$138:$B$171)),0)</f>
        <v>0</v>
      </c>
      <c r="AB75" s="75">
        <f>+ROUND(AA75/$B$171,2)</f>
        <v>0</v>
      </c>
      <c r="AD75" s="71" t="s">
        <v>93</v>
      </c>
      <c r="AE75" s="72">
        <f>+ROUND(AE67*AE69*$B$171/(LOOKUP(AE68,$A$138:$A$171,$B$138:$B$171)),0)</f>
        <v>328979022</v>
      </c>
      <c r="AF75" s="75">
        <f>+ROUND(AE75/$B$171,2)</f>
        <v>397.26</v>
      </c>
      <c r="AH75" s="71"/>
      <c r="AI75" s="72">
        <f>+ROUND(AI67*AI69*$B$171/(LOOKUP(AI68,$A$138:$A$171,$B$138:$B$171)),0)</f>
        <v>0</v>
      </c>
      <c r="AJ75" s="75">
        <f>+ROUND(AI75/$B$171,2)</f>
        <v>0</v>
      </c>
      <c r="AL75" s="71" t="s">
        <v>93</v>
      </c>
      <c r="AM75" s="72">
        <f>+ROUND(AM67*AM69*$B$171/(LOOKUP(AM68,$A$138:$A$171,$B$138:$B$171)),0)</f>
        <v>304642027</v>
      </c>
      <c r="AN75" s="75">
        <f>+ROUND(AM75/$B$171,2)</f>
        <v>367.87</v>
      </c>
      <c r="AP75" s="71" t="s">
        <v>135</v>
      </c>
      <c r="AQ75" s="72">
        <f>+ROUND(AQ67*AQ69*$B$171/(LOOKUP(AQ68,$A$138:$A$171,$B$138:$B$171)),0)</f>
        <v>66699642</v>
      </c>
      <c r="AR75" s="75">
        <f>+ROUND(AQ75/$B$171,2)</f>
        <v>80.540000000000006</v>
      </c>
      <c r="AT75" s="71" t="s">
        <v>93</v>
      </c>
      <c r="AU75" s="72">
        <f>+ROUND(AU67*AU69*$B$171/(LOOKUP(AU68,$A$138:$A$171,$B$138:$B$171)),0)</f>
        <v>1363928146</v>
      </c>
      <c r="AV75" s="75">
        <f>+ROUND(AU75/$B$171,2)</f>
        <v>1647.03</v>
      </c>
    </row>
    <row r="77" spans="1:48" x14ac:dyDescent="0.25">
      <c r="A77" s="59" t="s">
        <v>188</v>
      </c>
      <c r="B77" s="60"/>
      <c r="F77" s="76"/>
      <c r="G77" s="77" t="s">
        <v>188</v>
      </c>
      <c r="H77" s="78"/>
      <c r="J77" s="76"/>
      <c r="K77" s="77" t="s">
        <v>188</v>
      </c>
      <c r="L77" s="78"/>
      <c r="N77" s="76"/>
      <c r="O77" s="77" t="s">
        <v>188</v>
      </c>
      <c r="P77" s="78"/>
      <c r="R77" s="76"/>
      <c r="S77" s="77" t="s">
        <v>188</v>
      </c>
      <c r="T77" s="78"/>
      <c r="V77" s="76"/>
      <c r="W77" s="77" t="s">
        <v>188</v>
      </c>
      <c r="X77" s="78"/>
      <c r="Z77" s="76"/>
      <c r="AA77" s="77" t="s">
        <v>188</v>
      </c>
      <c r="AB77" s="78"/>
      <c r="AD77" s="76"/>
      <c r="AE77" s="77" t="s">
        <v>188</v>
      </c>
      <c r="AF77" s="78"/>
      <c r="AH77" s="76"/>
      <c r="AI77" s="77" t="s">
        <v>188</v>
      </c>
      <c r="AJ77" s="78"/>
      <c r="AL77" s="76"/>
      <c r="AM77" s="77" t="s">
        <v>188</v>
      </c>
      <c r="AN77" s="78"/>
      <c r="AP77" s="76"/>
      <c r="AQ77" s="77" t="s">
        <v>188</v>
      </c>
      <c r="AR77" s="78"/>
      <c r="AT77" s="76"/>
      <c r="AU77" s="77" t="s">
        <v>188</v>
      </c>
      <c r="AV77" s="78"/>
    </row>
    <row r="78" spans="1:48" x14ac:dyDescent="0.25">
      <c r="A78" s="61"/>
      <c r="B78" s="62"/>
      <c r="F78" s="74"/>
      <c r="G78" s="73"/>
      <c r="H78" s="68"/>
      <c r="J78" s="74"/>
      <c r="K78" s="73"/>
      <c r="L78" s="68"/>
      <c r="N78" s="74"/>
      <c r="O78" s="73"/>
      <c r="P78" s="68"/>
      <c r="R78" s="74"/>
      <c r="S78" s="73"/>
      <c r="T78" s="68"/>
      <c r="V78" s="74"/>
      <c r="W78" s="73"/>
      <c r="X78" s="68"/>
      <c r="Z78" s="74"/>
      <c r="AA78" s="73"/>
      <c r="AB78" s="68"/>
      <c r="AD78" s="74"/>
      <c r="AE78" s="73"/>
      <c r="AF78" s="68"/>
      <c r="AH78" s="74"/>
      <c r="AI78" s="73"/>
      <c r="AJ78" s="68"/>
      <c r="AL78" s="74"/>
      <c r="AM78" s="73"/>
      <c r="AN78" s="68"/>
      <c r="AP78" s="74"/>
      <c r="AQ78" s="73"/>
      <c r="AR78" s="68"/>
      <c r="AT78" s="74"/>
      <c r="AU78" s="73"/>
      <c r="AV78" s="68"/>
    </row>
    <row r="79" spans="1:48" x14ac:dyDescent="0.25">
      <c r="A79" s="61" t="s">
        <v>97</v>
      </c>
      <c r="B79" s="62"/>
      <c r="F79" s="63" t="s">
        <v>98</v>
      </c>
      <c r="G79" s="64">
        <v>374998101</v>
      </c>
      <c r="H79" s="65" t="s">
        <v>89</v>
      </c>
      <c r="J79" s="63" t="s">
        <v>98</v>
      </c>
      <c r="K79" s="64">
        <v>0</v>
      </c>
      <c r="L79" s="65"/>
      <c r="N79" s="63" t="s">
        <v>98</v>
      </c>
      <c r="O79" s="64">
        <v>570771408</v>
      </c>
      <c r="P79" s="65" t="s">
        <v>89</v>
      </c>
      <c r="R79" s="63" t="s">
        <v>98</v>
      </c>
      <c r="S79" s="64">
        <v>621333118</v>
      </c>
      <c r="T79" s="65" t="s">
        <v>246</v>
      </c>
      <c r="V79" s="63" t="s">
        <v>98</v>
      </c>
      <c r="W79" s="64">
        <v>94181142</v>
      </c>
      <c r="X79" s="65" t="s">
        <v>89</v>
      </c>
      <c r="Z79" s="63" t="s">
        <v>98</v>
      </c>
      <c r="AA79" s="64">
        <v>64157318</v>
      </c>
      <c r="AB79" s="65" t="s">
        <v>246</v>
      </c>
      <c r="AD79" s="63" t="s">
        <v>98</v>
      </c>
      <c r="AE79" s="64">
        <v>275284093</v>
      </c>
      <c r="AF79" s="65" t="s">
        <v>89</v>
      </c>
      <c r="AH79" s="63" t="s">
        <v>98</v>
      </c>
      <c r="AI79" s="64">
        <v>0</v>
      </c>
      <c r="AJ79" s="65"/>
      <c r="AL79" s="63" t="s">
        <v>98</v>
      </c>
      <c r="AM79" s="64">
        <v>1020000000</v>
      </c>
      <c r="AN79" s="65" t="s">
        <v>89</v>
      </c>
      <c r="AP79" s="63" t="s">
        <v>98</v>
      </c>
      <c r="AQ79" s="64">
        <v>83999984</v>
      </c>
      <c r="AR79" s="65" t="s">
        <v>89</v>
      </c>
      <c r="AT79" s="63" t="s">
        <v>98</v>
      </c>
      <c r="AU79" s="64">
        <v>0</v>
      </c>
      <c r="AV79" s="65"/>
    </row>
    <row r="80" spans="1:48" ht="15" customHeight="1" x14ac:dyDescent="0.25">
      <c r="A80" s="61" t="s">
        <v>99</v>
      </c>
      <c r="B80" s="62"/>
      <c r="F80" s="74"/>
      <c r="G80" s="73">
        <v>2012</v>
      </c>
      <c r="H80" s="394" t="s">
        <v>185</v>
      </c>
      <c r="J80" s="74"/>
      <c r="K80" s="73">
        <v>2002</v>
      </c>
      <c r="L80" s="394" t="s">
        <v>194</v>
      </c>
      <c r="N80" s="74"/>
      <c r="O80" s="73">
        <v>2015</v>
      </c>
      <c r="P80" s="394" t="s">
        <v>227</v>
      </c>
      <c r="R80" s="74"/>
      <c r="S80" s="73">
        <v>2013</v>
      </c>
      <c r="T80" s="394" t="s">
        <v>248</v>
      </c>
      <c r="V80" s="74"/>
      <c r="W80" s="73">
        <v>2013</v>
      </c>
      <c r="X80" s="394" t="s">
        <v>256</v>
      </c>
      <c r="Z80" s="74"/>
      <c r="AA80" s="73">
        <v>2000</v>
      </c>
      <c r="AB80" s="394" t="s">
        <v>268</v>
      </c>
      <c r="AD80" s="74"/>
      <c r="AE80" s="73">
        <v>2016</v>
      </c>
      <c r="AF80" s="394" t="s">
        <v>211</v>
      </c>
      <c r="AH80" s="74"/>
      <c r="AI80" s="73">
        <v>2000</v>
      </c>
      <c r="AJ80" s="394" t="s">
        <v>194</v>
      </c>
      <c r="AL80" s="74"/>
      <c r="AM80" s="73">
        <v>2016</v>
      </c>
      <c r="AN80" s="394" t="s">
        <v>211</v>
      </c>
      <c r="AP80" s="74"/>
      <c r="AQ80" s="73">
        <v>2013</v>
      </c>
      <c r="AR80" s="394" t="s">
        <v>317</v>
      </c>
      <c r="AT80" s="74"/>
      <c r="AU80" s="73">
        <v>2000</v>
      </c>
      <c r="AV80" s="394" t="s">
        <v>194</v>
      </c>
    </row>
    <row r="81" spans="1:48" x14ac:dyDescent="0.25">
      <c r="A81" s="66" t="s">
        <v>100</v>
      </c>
      <c r="B81" s="62"/>
      <c r="F81" s="106">
        <v>0.5</v>
      </c>
      <c r="G81" s="67">
        <v>0.5</v>
      </c>
      <c r="H81" s="394"/>
      <c r="J81" s="106"/>
      <c r="K81" s="67">
        <v>0</v>
      </c>
      <c r="L81" s="394"/>
      <c r="N81" s="106">
        <v>1</v>
      </c>
      <c r="O81" s="67">
        <v>1</v>
      </c>
      <c r="P81" s="394"/>
      <c r="R81" s="106">
        <v>1</v>
      </c>
      <c r="S81" s="100">
        <v>0</v>
      </c>
      <c r="T81" s="394"/>
      <c r="V81" s="106">
        <v>1</v>
      </c>
      <c r="W81" s="67">
        <v>1</v>
      </c>
      <c r="X81" s="394"/>
      <c r="Z81" s="106">
        <v>1</v>
      </c>
      <c r="AA81" s="67">
        <v>0</v>
      </c>
      <c r="AB81" s="394"/>
      <c r="AD81" s="106">
        <v>1</v>
      </c>
      <c r="AE81" s="67">
        <v>1</v>
      </c>
      <c r="AF81" s="394"/>
      <c r="AH81" s="106"/>
      <c r="AI81" s="100">
        <v>0</v>
      </c>
      <c r="AJ81" s="394"/>
      <c r="AL81" s="106">
        <v>0.4</v>
      </c>
      <c r="AM81" s="100">
        <v>0.4</v>
      </c>
      <c r="AN81" s="394"/>
      <c r="AP81" s="106">
        <v>1</v>
      </c>
      <c r="AQ81" s="100">
        <v>1</v>
      </c>
      <c r="AR81" s="394"/>
      <c r="AT81" s="106"/>
      <c r="AU81" s="67">
        <v>0</v>
      </c>
      <c r="AV81" s="394"/>
    </row>
    <row r="82" spans="1:48" x14ac:dyDescent="0.25">
      <c r="A82" s="66"/>
      <c r="B82" s="62"/>
      <c r="F82" s="74"/>
      <c r="G82" s="67"/>
      <c r="H82" s="394"/>
      <c r="J82" s="74"/>
      <c r="K82" s="67"/>
      <c r="L82" s="394"/>
      <c r="N82" s="74"/>
      <c r="O82" s="67"/>
      <c r="P82" s="394"/>
      <c r="R82" s="74"/>
      <c r="S82" s="67"/>
      <c r="T82" s="394"/>
      <c r="V82" s="74"/>
      <c r="W82" s="67"/>
      <c r="X82" s="394"/>
      <c r="Z82" s="74"/>
      <c r="AA82" s="67"/>
      <c r="AB82" s="394"/>
      <c r="AD82" s="74"/>
      <c r="AE82" s="67"/>
      <c r="AF82" s="394"/>
      <c r="AH82" s="74"/>
      <c r="AI82" s="67"/>
      <c r="AJ82" s="394"/>
      <c r="AL82" s="74"/>
      <c r="AM82" s="67"/>
      <c r="AN82" s="394"/>
      <c r="AP82" s="74"/>
      <c r="AQ82" s="67"/>
      <c r="AR82" s="394"/>
      <c r="AT82" s="74"/>
      <c r="AU82" s="67"/>
      <c r="AV82" s="394"/>
    </row>
    <row r="83" spans="1:48" x14ac:dyDescent="0.25">
      <c r="A83" s="66"/>
      <c r="B83" s="62"/>
      <c r="F83" s="74"/>
      <c r="G83" s="67"/>
      <c r="H83" s="394"/>
      <c r="J83" s="74"/>
      <c r="K83" s="67"/>
      <c r="L83" s="394"/>
      <c r="N83" s="74"/>
      <c r="O83" s="67"/>
      <c r="P83" s="394"/>
      <c r="R83" s="74"/>
      <c r="S83" s="67"/>
      <c r="T83" s="394"/>
      <c r="V83" s="74"/>
      <c r="W83" s="67"/>
      <c r="X83" s="394"/>
      <c r="Z83" s="74"/>
      <c r="AA83" s="67"/>
      <c r="AB83" s="394"/>
      <c r="AD83" s="74"/>
      <c r="AE83" s="67"/>
      <c r="AF83" s="394"/>
      <c r="AH83" s="74"/>
      <c r="AI83" s="67"/>
      <c r="AJ83" s="394"/>
      <c r="AL83" s="74"/>
      <c r="AM83" s="67"/>
      <c r="AN83" s="394"/>
      <c r="AP83" s="74"/>
      <c r="AQ83" s="67"/>
      <c r="AR83" s="394"/>
      <c r="AT83" s="74"/>
      <c r="AU83" s="67"/>
      <c r="AV83" s="394"/>
    </row>
    <row r="84" spans="1:48" x14ac:dyDescent="0.25">
      <c r="A84" s="66"/>
      <c r="B84" s="62"/>
      <c r="F84" s="74"/>
      <c r="G84" s="67"/>
      <c r="H84" s="394"/>
      <c r="J84" s="74"/>
      <c r="K84" s="67"/>
      <c r="L84" s="394"/>
      <c r="N84" s="74"/>
      <c r="O84" s="67"/>
      <c r="P84" s="394"/>
      <c r="R84" s="74"/>
      <c r="S84" s="67"/>
      <c r="T84" s="394"/>
      <c r="V84" s="74"/>
      <c r="W84" s="67"/>
      <c r="X84" s="394"/>
      <c r="Z84" s="74"/>
      <c r="AA84" s="67"/>
      <c r="AB84" s="394"/>
      <c r="AD84" s="74"/>
      <c r="AE84" s="67"/>
      <c r="AF84" s="394"/>
      <c r="AH84" s="74"/>
      <c r="AI84" s="67"/>
      <c r="AJ84" s="394"/>
      <c r="AL84" s="74"/>
      <c r="AM84" s="67"/>
      <c r="AN84" s="394"/>
      <c r="AP84" s="74"/>
      <c r="AQ84" s="67"/>
      <c r="AR84" s="394"/>
      <c r="AT84" s="74"/>
      <c r="AU84" s="67"/>
      <c r="AV84" s="394"/>
    </row>
    <row r="85" spans="1:48" x14ac:dyDescent="0.25">
      <c r="A85" s="66"/>
      <c r="B85" s="62"/>
      <c r="F85" s="74"/>
      <c r="G85" s="67"/>
      <c r="H85" s="394"/>
      <c r="J85" s="74"/>
      <c r="K85" s="67"/>
      <c r="L85" s="394"/>
      <c r="N85" s="74"/>
      <c r="O85" s="67"/>
      <c r="P85" s="394"/>
      <c r="R85" s="74"/>
      <c r="S85" s="67"/>
      <c r="T85" s="394"/>
      <c r="V85" s="74"/>
      <c r="W85" s="67"/>
      <c r="X85" s="394"/>
      <c r="Z85" s="74"/>
      <c r="AA85" s="67"/>
      <c r="AB85" s="394"/>
      <c r="AD85" s="74"/>
      <c r="AE85" s="67"/>
      <c r="AF85" s="394"/>
      <c r="AH85" s="74"/>
      <c r="AI85" s="67"/>
      <c r="AJ85" s="394"/>
      <c r="AL85" s="74"/>
      <c r="AM85" s="67"/>
      <c r="AN85" s="394"/>
      <c r="AP85" s="74"/>
      <c r="AQ85" s="67"/>
      <c r="AR85" s="394"/>
      <c r="AT85" s="74"/>
      <c r="AU85" s="67"/>
      <c r="AV85" s="394"/>
    </row>
    <row r="86" spans="1:48" x14ac:dyDescent="0.25">
      <c r="A86" s="61"/>
      <c r="B86" s="62"/>
      <c r="F86" s="74"/>
      <c r="G86" s="67"/>
      <c r="H86" s="394"/>
      <c r="J86" s="74"/>
      <c r="K86" s="67"/>
      <c r="L86" s="394"/>
      <c r="N86" s="74"/>
      <c r="O86" s="67"/>
      <c r="P86" s="394"/>
      <c r="R86" s="74"/>
      <c r="S86" s="67"/>
      <c r="T86" s="394"/>
      <c r="V86" s="74"/>
      <c r="W86" s="67"/>
      <c r="X86" s="394"/>
      <c r="Z86" s="74"/>
      <c r="AA86" s="67"/>
      <c r="AB86" s="394"/>
      <c r="AD86" s="74"/>
      <c r="AE86" s="67"/>
      <c r="AF86" s="394"/>
      <c r="AH86" s="74"/>
      <c r="AI86" s="67"/>
      <c r="AJ86" s="394"/>
      <c r="AL86" s="74"/>
      <c r="AM86" s="67"/>
      <c r="AN86" s="394"/>
      <c r="AP86" s="74"/>
      <c r="AQ86" s="67"/>
      <c r="AR86" s="394"/>
      <c r="AT86" s="74"/>
      <c r="AU86" s="67"/>
      <c r="AV86" s="394"/>
    </row>
    <row r="87" spans="1:48" x14ac:dyDescent="0.25">
      <c r="A87" s="69" t="s">
        <v>102</v>
      </c>
      <c r="B87" s="70"/>
      <c r="F87" s="71" t="s">
        <v>93</v>
      </c>
      <c r="G87" s="72">
        <f>+ROUND(G79*G81*$B$171/(LOOKUP(G80,$A$138:$A$171,$B$138:$B$171)),0)</f>
        <v>273991466</v>
      </c>
      <c r="H87" s="75">
        <f>+ROUND(G87/$B$171,2)</f>
        <v>330.86</v>
      </c>
      <c r="J87" s="71"/>
      <c r="K87" s="72">
        <f>+ROUND(K79*K81*$B$171/(LOOKUP(K80,$A$138:$A$171,$B$138:$B$171)),0)</f>
        <v>0</v>
      </c>
      <c r="L87" s="75">
        <f>+ROUND(K87/$B$171,2)</f>
        <v>0</v>
      </c>
      <c r="N87" s="71" t="s">
        <v>93</v>
      </c>
      <c r="O87" s="72">
        <f>+ROUND(O79*O81*$B$171/(LOOKUP(O80,$A$138:$A$171,$B$138:$B$171)),0)</f>
        <v>733553093</v>
      </c>
      <c r="P87" s="75">
        <f>+ROUND(O87/$B$171,2)</f>
        <v>885.81</v>
      </c>
      <c r="R87" s="71" t="s">
        <v>93</v>
      </c>
      <c r="S87" s="72">
        <f>+ROUND(S79*S81*$B$171/(LOOKUP(S80,$A$138:$A$171,$B$138:$B$171)),0)</f>
        <v>0</v>
      </c>
      <c r="T87" s="75">
        <f>+ROUND(S87/$B$171,2)</f>
        <v>0</v>
      </c>
      <c r="V87" s="71" t="s">
        <v>135</v>
      </c>
      <c r="W87" s="72">
        <f>+ROUND(W79*W81*$B$171/(LOOKUP(W80,$A$138:$A$171,$B$138:$B$171)),0)</f>
        <v>132303495</v>
      </c>
      <c r="X87" s="75">
        <f>+ROUND(W87/$B$171,2)</f>
        <v>159.76</v>
      </c>
      <c r="Z87" s="71" t="s">
        <v>93</v>
      </c>
      <c r="AA87" s="72">
        <f>+ROUND(AA79*AA81*$B$171/(LOOKUP(AA80,$A$138:$A$171,$B$138:$B$171)),0)</f>
        <v>0</v>
      </c>
      <c r="AB87" s="75">
        <f>+ROUND(AA87/$B$171,2)</f>
        <v>0</v>
      </c>
      <c r="AD87" s="71" t="s">
        <v>93</v>
      </c>
      <c r="AE87" s="72">
        <f>+ROUND(AE79*AE81*$B$171/(LOOKUP(AE80,$A$138:$A$171,$B$138:$B$171)),0)</f>
        <v>330648835</v>
      </c>
      <c r="AF87" s="75">
        <f>+ROUND(AE87/$B$171,2)</f>
        <v>399.28</v>
      </c>
      <c r="AH87" s="71"/>
      <c r="AI87" s="72">
        <f>+ROUND(AI79*AI81*$B$171/(LOOKUP(AI80,$A$138:$A$171,$B$138:$B$171)),0)</f>
        <v>0</v>
      </c>
      <c r="AJ87" s="75">
        <f>+ROUND(AI87/$B$171,2)</f>
        <v>0</v>
      </c>
      <c r="AL87" s="71" t="s">
        <v>93</v>
      </c>
      <c r="AM87" s="72">
        <f>+ROUND(AM79*AM81*$B$171/(LOOKUP(AM80,$A$138:$A$171,$B$138:$B$171)),0)</f>
        <v>490056375</v>
      </c>
      <c r="AN87" s="75">
        <f>+ROUND(AM87/$B$171,2)</f>
        <v>591.77</v>
      </c>
      <c r="AP87" s="71" t="s">
        <v>135</v>
      </c>
      <c r="AQ87" s="72">
        <f>+ROUND(AQ79*AQ81*$B$171/(LOOKUP(AQ80,$A$138:$A$171,$B$138:$B$171)),0)</f>
        <v>118001240</v>
      </c>
      <c r="AR87" s="75">
        <f>+ROUND(AQ87/$B$171,2)</f>
        <v>142.49</v>
      </c>
      <c r="AT87" s="71"/>
      <c r="AU87" s="72">
        <f>+ROUND(AU79*AU81*$B$171/(LOOKUP(AU80,$A$138:$A$171,$B$138:$B$171)),0)</f>
        <v>0</v>
      </c>
      <c r="AV87" s="75">
        <f>+ROUND(AU87/$B$171,2)</f>
        <v>0</v>
      </c>
    </row>
    <row r="89" spans="1:48" x14ac:dyDescent="0.25">
      <c r="A89" s="59" t="s">
        <v>189</v>
      </c>
      <c r="B89" s="60"/>
      <c r="F89" s="76"/>
      <c r="G89" s="77" t="s">
        <v>189</v>
      </c>
      <c r="H89" s="78"/>
      <c r="J89" s="76"/>
      <c r="K89" s="77" t="s">
        <v>189</v>
      </c>
      <c r="L89" s="78"/>
      <c r="N89" s="76"/>
      <c r="O89" s="77" t="s">
        <v>189</v>
      </c>
      <c r="P89" s="78"/>
      <c r="R89" s="76"/>
      <c r="S89" s="77" t="s">
        <v>189</v>
      </c>
      <c r="T89" s="78"/>
      <c r="V89" s="76"/>
      <c r="W89" s="77" t="s">
        <v>189</v>
      </c>
      <c r="X89" s="78"/>
      <c r="Z89" s="76"/>
      <c r="AA89" s="77" t="s">
        <v>189</v>
      </c>
      <c r="AB89" s="78"/>
      <c r="AD89" s="76"/>
      <c r="AE89" s="77" t="s">
        <v>189</v>
      </c>
      <c r="AF89" s="78"/>
      <c r="AH89" s="76"/>
      <c r="AI89" s="77" t="s">
        <v>189</v>
      </c>
      <c r="AJ89" s="78"/>
      <c r="AL89" s="76"/>
      <c r="AM89" s="77" t="s">
        <v>189</v>
      </c>
      <c r="AN89" s="78"/>
      <c r="AP89" s="76"/>
      <c r="AQ89" s="77" t="s">
        <v>189</v>
      </c>
      <c r="AR89" s="78"/>
      <c r="AT89" s="76"/>
      <c r="AU89" s="77" t="s">
        <v>189</v>
      </c>
      <c r="AV89" s="78"/>
    </row>
    <row r="90" spans="1:48" x14ac:dyDescent="0.25">
      <c r="A90" s="61"/>
      <c r="B90" s="62"/>
      <c r="F90" s="74"/>
      <c r="G90" s="73"/>
      <c r="H90" s="68"/>
      <c r="J90" s="74"/>
      <c r="K90" s="73"/>
      <c r="L90" s="68"/>
      <c r="N90" s="74"/>
      <c r="O90" s="73"/>
      <c r="P90" s="68"/>
      <c r="R90" s="74"/>
      <c r="S90" s="73"/>
      <c r="T90" s="68"/>
      <c r="V90" s="74"/>
      <c r="W90" s="73"/>
      <c r="X90" s="68"/>
      <c r="Z90" s="74"/>
      <c r="AA90" s="73"/>
      <c r="AB90" s="68"/>
      <c r="AD90" s="74"/>
      <c r="AE90" s="73"/>
      <c r="AF90" s="68"/>
      <c r="AH90" s="74"/>
      <c r="AI90" s="73"/>
      <c r="AJ90" s="68"/>
      <c r="AL90" s="74"/>
      <c r="AM90" s="73"/>
      <c r="AN90" s="68"/>
      <c r="AP90" s="74"/>
      <c r="AQ90" s="73"/>
      <c r="AR90" s="68"/>
      <c r="AT90" s="74"/>
      <c r="AU90" s="73"/>
      <c r="AV90" s="68"/>
    </row>
    <row r="91" spans="1:48" x14ac:dyDescent="0.25">
      <c r="A91" s="61" t="s">
        <v>97</v>
      </c>
      <c r="B91" s="62"/>
      <c r="F91" s="63" t="s">
        <v>98</v>
      </c>
      <c r="G91" s="64">
        <v>0</v>
      </c>
      <c r="H91" s="65"/>
      <c r="J91" s="63" t="s">
        <v>98</v>
      </c>
      <c r="K91" s="64">
        <v>0</v>
      </c>
      <c r="L91" s="65"/>
      <c r="N91" s="63" t="s">
        <v>98</v>
      </c>
      <c r="O91" s="64">
        <v>472208670</v>
      </c>
      <c r="P91" s="65" t="s">
        <v>89</v>
      </c>
      <c r="R91" s="63" t="s">
        <v>98</v>
      </c>
      <c r="S91" s="64">
        <v>0</v>
      </c>
      <c r="T91" s="65"/>
      <c r="V91" s="63" t="s">
        <v>98</v>
      </c>
      <c r="W91" s="64">
        <v>117497667</v>
      </c>
      <c r="X91" s="65" t="s">
        <v>89</v>
      </c>
      <c r="Z91" s="63" t="s">
        <v>98</v>
      </c>
      <c r="AA91" s="64">
        <v>148486259</v>
      </c>
      <c r="AB91" s="65" t="s">
        <v>246</v>
      </c>
      <c r="AD91" s="63" t="s">
        <v>98</v>
      </c>
      <c r="AE91" s="64">
        <v>152983337</v>
      </c>
      <c r="AF91" s="65" t="s">
        <v>89</v>
      </c>
      <c r="AH91" s="63" t="s">
        <v>98</v>
      </c>
      <c r="AI91" s="64">
        <v>0</v>
      </c>
      <c r="AJ91" s="65"/>
      <c r="AL91" s="63" t="s">
        <v>98</v>
      </c>
      <c r="AM91" s="64">
        <v>102560419</v>
      </c>
      <c r="AN91" s="65" t="s">
        <v>89</v>
      </c>
      <c r="AP91" s="63" t="s">
        <v>98</v>
      </c>
      <c r="AQ91" s="64">
        <v>178749042</v>
      </c>
      <c r="AR91" s="65" t="s">
        <v>89</v>
      </c>
      <c r="AT91" s="63" t="s">
        <v>98</v>
      </c>
      <c r="AU91" s="64">
        <v>0</v>
      </c>
      <c r="AV91" s="65"/>
    </row>
    <row r="92" spans="1:48" ht="15" customHeight="1" x14ac:dyDescent="0.25">
      <c r="A92" s="61" t="s">
        <v>99</v>
      </c>
      <c r="B92" s="62"/>
      <c r="F92" s="74"/>
      <c r="G92" s="73">
        <v>2000</v>
      </c>
      <c r="H92" s="394" t="s">
        <v>194</v>
      </c>
      <c r="J92" s="74"/>
      <c r="K92" s="73">
        <v>2000</v>
      </c>
      <c r="L92" s="394" t="s">
        <v>194</v>
      </c>
      <c r="N92" s="74"/>
      <c r="O92" s="73">
        <v>2018</v>
      </c>
      <c r="P92" s="394" t="s">
        <v>228</v>
      </c>
      <c r="R92" s="74"/>
      <c r="S92" s="73">
        <v>2000</v>
      </c>
      <c r="T92" s="394" t="s">
        <v>194</v>
      </c>
      <c r="V92" s="74"/>
      <c r="W92" s="73">
        <v>2014</v>
      </c>
      <c r="X92" s="394" t="s">
        <v>254</v>
      </c>
      <c r="Z92" s="74"/>
      <c r="AA92" s="73">
        <v>2006</v>
      </c>
      <c r="AB92" s="394" t="s">
        <v>268</v>
      </c>
      <c r="AD92" s="74"/>
      <c r="AE92" s="73">
        <v>2010</v>
      </c>
      <c r="AF92" s="394" t="s">
        <v>211</v>
      </c>
      <c r="AH92" s="74"/>
      <c r="AI92" s="73">
        <v>2000</v>
      </c>
      <c r="AJ92" s="394" t="s">
        <v>194</v>
      </c>
      <c r="AL92" s="74"/>
      <c r="AM92" s="73">
        <v>2002</v>
      </c>
      <c r="AN92" s="394" t="s">
        <v>211</v>
      </c>
      <c r="AP92" s="74"/>
      <c r="AQ92" s="73">
        <v>2018</v>
      </c>
      <c r="AR92" s="394" t="s">
        <v>318</v>
      </c>
      <c r="AT92" s="74"/>
      <c r="AU92" s="73">
        <v>2000</v>
      </c>
      <c r="AV92" s="394" t="s">
        <v>194</v>
      </c>
    </row>
    <row r="93" spans="1:48" x14ac:dyDescent="0.25">
      <c r="A93" s="66" t="s">
        <v>100</v>
      </c>
      <c r="B93" s="62"/>
      <c r="F93" s="106"/>
      <c r="G93" s="67">
        <v>0</v>
      </c>
      <c r="H93" s="394"/>
      <c r="J93" s="106"/>
      <c r="K93" s="67">
        <v>0</v>
      </c>
      <c r="L93" s="394"/>
      <c r="N93" s="106">
        <v>1</v>
      </c>
      <c r="O93" s="67">
        <v>1</v>
      </c>
      <c r="P93" s="394"/>
      <c r="R93" s="106"/>
      <c r="S93" s="100">
        <v>0</v>
      </c>
      <c r="T93" s="394"/>
      <c r="V93" s="106">
        <v>1</v>
      </c>
      <c r="W93" s="67">
        <v>1</v>
      </c>
      <c r="X93" s="394"/>
      <c r="Z93" s="106">
        <v>1</v>
      </c>
      <c r="AA93" s="67">
        <v>0</v>
      </c>
      <c r="AB93" s="394"/>
      <c r="AD93" s="106">
        <v>1</v>
      </c>
      <c r="AE93" s="67">
        <v>1</v>
      </c>
      <c r="AF93" s="394"/>
      <c r="AH93" s="106"/>
      <c r="AI93" s="100">
        <v>0</v>
      </c>
      <c r="AJ93" s="394"/>
      <c r="AL93" s="106">
        <v>1</v>
      </c>
      <c r="AM93" s="100">
        <v>1</v>
      </c>
      <c r="AN93" s="394"/>
      <c r="AP93" s="106">
        <v>0.5</v>
      </c>
      <c r="AQ93" s="100">
        <v>0.5</v>
      </c>
      <c r="AR93" s="394"/>
      <c r="AT93" s="106"/>
      <c r="AU93" s="67">
        <v>0</v>
      </c>
      <c r="AV93" s="394"/>
    </row>
    <row r="94" spans="1:48" ht="20.100000000000001" customHeight="1" x14ac:dyDescent="0.25">
      <c r="A94" s="66"/>
      <c r="B94" s="62"/>
      <c r="F94" s="74"/>
      <c r="G94" s="67"/>
      <c r="H94" s="394"/>
      <c r="J94" s="74"/>
      <c r="K94" s="67"/>
      <c r="L94" s="394"/>
      <c r="N94" s="74"/>
      <c r="O94" s="67"/>
      <c r="P94" s="394"/>
      <c r="R94" s="74"/>
      <c r="S94" s="67"/>
      <c r="T94" s="394"/>
      <c r="V94" s="74"/>
      <c r="W94" s="67"/>
      <c r="X94" s="394"/>
      <c r="Z94" s="74"/>
      <c r="AA94" s="67"/>
      <c r="AB94" s="394"/>
      <c r="AD94" s="74"/>
      <c r="AE94" s="67"/>
      <c r="AF94" s="394"/>
      <c r="AH94" s="74"/>
      <c r="AI94" s="67"/>
      <c r="AJ94" s="394"/>
      <c r="AL94" s="74"/>
      <c r="AM94" s="67"/>
      <c r="AN94" s="394"/>
      <c r="AP94" s="74"/>
      <c r="AQ94" s="67"/>
      <c r="AR94" s="394"/>
      <c r="AT94" s="74"/>
      <c r="AU94" s="67"/>
      <c r="AV94" s="394"/>
    </row>
    <row r="95" spans="1:48" ht="20.100000000000001" customHeight="1" x14ac:dyDescent="0.25">
      <c r="A95" s="66"/>
      <c r="B95" s="62"/>
      <c r="F95" s="74"/>
      <c r="G95" s="67"/>
      <c r="H95" s="394"/>
      <c r="J95" s="74"/>
      <c r="K95" s="67"/>
      <c r="L95" s="394"/>
      <c r="N95" s="74"/>
      <c r="O95" s="67"/>
      <c r="P95" s="394"/>
      <c r="R95" s="74"/>
      <c r="S95" s="67"/>
      <c r="T95" s="394"/>
      <c r="V95" s="74"/>
      <c r="W95" s="67"/>
      <c r="X95" s="394"/>
      <c r="Z95" s="74"/>
      <c r="AA95" s="67"/>
      <c r="AB95" s="394"/>
      <c r="AD95" s="74"/>
      <c r="AE95" s="67"/>
      <c r="AF95" s="394"/>
      <c r="AH95" s="74"/>
      <c r="AI95" s="67"/>
      <c r="AJ95" s="394"/>
      <c r="AL95" s="74"/>
      <c r="AM95" s="67"/>
      <c r="AN95" s="394"/>
      <c r="AP95" s="74"/>
      <c r="AQ95" s="67"/>
      <c r="AR95" s="394"/>
      <c r="AT95" s="74"/>
      <c r="AU95" s="67"/>
      <c r="AV95" s="394"/>
    </row>
    <row r="96" spans="1:48" ht="20.100000000000001" customHeight="1" x14ac:dyDescent="0.25">
      <c r="A96" s="66"/>
      <c r="B96" s="62"/>
      <c r="F96" s="74"/>
      <c r="G96" s="67"/>
      <c r="H96" s="394"/>
      <c r="J96" s="74"/>
      <c r="K96" s="67"/>
      <c r="L96" s="394"/>
      <c r="N96" s="74"/>
      <c r="O96" s="67"/>
      <c r="P96" s="394"/>
      <c r="R96" s="74"/>
      <c r="S96" s="67"/>
      <c r="T96" s="394"/>
      <c r="V96" s="74"/>
      <c r="W96" s="67"/>
      <c r="X96" s="394"/>
      <c r="Z96" s="74"/>
      <c r="AA96" s="67"/>
      <c r="AB96" s="394"/>
      <c r="AD96" s="74"/>
      <c r="AE96" s="67"/>
      <c r="AF96" s="394"/>
      <c r="AH96" s="74"/>
      <c r="AI96" s="67"/>
      <c r="AJ96" s="394"/>
      <c r="AL96" s="74"/>
      <c r="AM96" s="67"/>
      <c r="AN96" s="394"/>
      <c r="AP96" s="74"/>
      <c r="AQ96" s="67"/>
      <c r="AR96" s="394"/>
      <c r="AT96" s="74"/>
      <c r="AU96" s="67"/>
      <c r="AV96" s="394"/>
    </row>
    <row r="97" spans="1:48" ht="20.100000000000001" customHeight="1" x14ac:dyDescent="0.25">
      <c r="A97" s="66"/>
      <c r="B97" s="62"/>
      <c r="F97" s="74"/>
      <c r="G97" s="67"/>
      <c r="H97" s="394"/>
      <c r="J97" s="74"/>
      <c r="K97" s="67"/>
      <c r="L97" s="394"/>
      <c r="N97" s="74"/>
      <c r="O97" s="67"/>
      <c r="P97" s="394"/>
      <c r="R97" s="74"/>
      <c r="S97" s="67"/>
      <c r="T97" s="394"/>
      <c r="V97" s="74"/>
      <c r="W97" s="67"/>
      <c r="X97" s="394"/>
      <c r="Z97" s="74"/>
      <c r="AA97" s="67"/>
      <c r="AB97" s="394"/>
      <c r="AD97" s="74"/>
      <c r="AE97" s="67"/>
      <c r="AF97" s="394"/>
      <c r="AH97" s="74"/>
      <c r="AI97" s="67"/>
      <c r="AJ97" s="394"/>
      <c r="AL97" s="74"/>
      <c r="AM97" s="67"/>
      <c r="AN97" s="394"/>
      <c r="AP97" s="74"/>
      <c r="AQ97" s="67"/>
      <c r="AR97" s="394"/>
      <c r="AT97" s="74"/>
      <c r="AU97" s="67"/>
      <c r="AV97" s="394"/>
    </row>
    <row r="98" spans="1:48" ht="20.100000000000001" customHeight="1" x14ac:dyDescent="0.25">
      <c r="A98" s="61"/>
      <c r="B98" s="62"/>
      <c r="F98" s="74"/>
      <c r="G98" s="67"/>
      <c r="H98" s="394"/>
      <c r="J98" s="74"/>
      <c r="K98" s="67"/>
      <c r="L98" s="394"/>
      <c r="N98" s="74"/>
      <c r="O98" s="67"/>
      <c r="P98" s="394"/>
      <c r="R98" s="74"/>
      <c r="S98" s="67"/>
      <c r="T98" s="394"/>
      <c r="V98" s="74"/>
      <c r="W98" s="67"/>
      <c r="X98" s="394"/>
      <c r="Z98" s="74"/>
      <c r="AA98" s="67"/>
      <c r="AB98" s="394"/>
      <c r="AD98" s="74"/>
      <c r="AE98" s="67"/>
      <c r="AF98" s="394"/>
      <c r="AH98" s="74"/>
      <c r="AI98" s="67"/>
      <c r="AJ98" s="394"/>
      <c r="AL98" s="74"/>
      <c r="AM98" s="67"/>
      <c r="AN98" s="394"/>
      <c r="AP98" s="74"/>
      <c r="AQ98" s="67"/>
      <c r="AR98" s="394"/>
      <c r="AT98" s="74"/>
      <c r="AU98" s="67"/>
      <c r="AV98" s="394"/>
    </row>
    <row r="99" spans="1:48" x14ac:dyDescent="0.25">
      <c r="A99" s="69" t="s">
        <v>102</v>
      </c>
      <c r="B99" s="70"/>
      <c r="F99" s="71"/>
      <c r="G99" s="72">
        <f>+ROUND(G91*G93*$B$171/(LOOKUP(G92,$A$138:$A$171,$B$138:$B$171)),0)</f>
        <v>0</v>
      </c>
      <c r="H99" s="75">
        <f>+ROUND(G99/$B$171,2)</f>
        <v>0</v>
      </c>
      <c r="J99" s="71"/>
      <c r="K99" s="72">
        <f>+ROUND(K91*K93*$B$171/(LOOKUP(K92,$A$138:$A$171,$B$138:$B$171)),0)</f>
        <v>0</v>
      </c>
      <c r="L99" s="75">
        <f>+ROUND(K99/$B$171,2)</f>
        <v>0</v>
      </c>
      <c r="N99" s="71" t="s">
        <v>93</v>
      </c>
      <c r="O99" s="72">
        <f>+ROUND(O91*O93*$B$171/(LOOKUP(O92,$A$138:$A$171,$B$138:$B$171)),0)</f>
        <v>500540876</v>
      </c>
      <c r="P99" s="75">
        <f>+ROUND(O99/$B$171,2)</f>
        <v>604.42999999999995</v>
      </c>
      <c r="R99" s="71"/>
      <c r="S99" s="72">
        <f>+ROUND(S91*S93*$B$171/(LOOKUP(S92,$A$138:$A$171,$B$138:$B$171)),0)</f>
        <v>0</v>
      </c>
      <c r="T99" s="75">
        <f>+ROUND(S99/$B$171,2)</f>
        <v>0</v>
      </c>
      <c r="V99" s="71" t="s">
        <v>135</v>
      </c>
      <c r="W99" s="72">
        <f>+ROUND(W91*W93*$B$171/(LOOKUP(W92,$A$138:$A$171,$B$138:$B$171)),0)</f>
        <v>157957302</v>
      </c>
      <c r="X99" s="75">
        <f>+ROUND(W99/$B$171,2)</f>
        <v>190.74</v>
      </c>
      <c r="Z99" s="71" t="s">
        <v>93</v>
      </c>
      <c r="AA99" s="72">
        <f>+ROUND(AA91*AA93*$B$171/(LOOKUP(AA92,$A$138:$A$171,$B$138:$B$171)),0)</f>
        <v>0</v>
      </c>
      <c r="AB99" s="75">
        <f>+ROUND(AA99/$B$171,2)</f>
        <v>0</v>
      </c>
      <c r="AD99" s="71" t="s">
        <v>93</v>
      </c>
      <c r="AE99" s="72">
        <f>+ROUND(AE91*AE93*$B$171/(LOOKUP(AE92,$A$138:$A$171,$B$138:$B$171)),0)</f>
        <v>245996018</v>
      </c>
      <c r="AF99" s="75">
        <f>+ROUND(AE99/$B$171,2)</f>
        <v>297.06</v>
      </c>
      <c r="AH99" s="71"/>
      <c r="AI99" s="72">
        <f>+ROUND(AI91*AI93*$B$171/(LOOKUP(AI92,$A$138:$A$171,$B$138:$B$171)),0)</f>
        <v>0</v>
      </c>
      <c r="AJ99" s="75">
        <f>+ROUND(AI99/$B$171,2)</f>
        <v>0</v>
      </c>
      <c r="AL99" s="71" t="s">
        <v>93</v>
      </c>
      <c r="AM99" s="72">
        <f>+ROUND(AM91*AM93*$B$171/(LOOKUP(AM92,$A$138:$A$171,$B$138:$B$171)),0)</f>
        <v>274860595</v>
      </c>
      <c r="AN99" s="75">
        <f>+ROUND(AM99/$B$171,2)</f>
        <v>331.91</v>
      </c>
      <c r="AP99" s="71" t="s">
        <v>135</v>
      </c>
      <c r="AQ99" s="72">
        <f>+ROUND(AQ91*AQ93*$B$171/(LOOKUP(AQ92,$A$138:$A$171,$B$138:$B$171)),0)</f>
        <v>94736933</v>
      </c>
      <c r="AR99" s="75">
        <f>+ROUND(AQ99/$B$171,2)</f>
        <v>114.4</v>
      </c>
      <c r="AT99" s="71"/>
      <c r="AU99" s="72">
        <f>+ROUND(AU91*AU93*$B$171/(LOOKUP(AU92,$A$138:$A$171,$B$138:$B$171)),0)</f>
        <v>0</v>
      </c>
      <c r="AV99" s="75">
        <f>+ROUND(AU99/$B$171,2)</f>
        <v>0</v>
      </c>
    </row>
    <row r="101" spans="1:48" x14ac:dyDescent="0.25">
      <c r="A101" s="59" t="s">
        <v>190</v>
      </c>
      <c r="B101" s="60"/>
      <c r="F101" s="76"/>
      <c r="G101" s="77" t="s">
        <v>190</v>
      </c>
      <c r="H101" s="78"/>
      <c r="J101" s="76"/>
      <c r="K101" s="77" t="s">
        <v>190</v>
      </c>
      <c r="L101" s="78"/>
      <c r="N101" s="76"/>
      <c r="O101" s="77" t="s">
        <v>190</v>
      </c>
      <c r="P101" s="78"/>
      <c r="R101" s="76"/>
      <c r="S101" s="77" t="s">
        <v>190</v>
      </c>
      <c r="T101" s="78"/>
      <c r="V101" s="76"/>
      <c r="W101" s="77" t="s">
        <v>190</v>
      </c>
      <c r="X101" s="78"/>
      <c r="Z101" s="76"/>
      <c r="AA101" s="77" t="s">
        <v>190</v>
      </c>
      <c r="AB101" s="78"/>
      <c r="AD101" s="76"/>
      <c r="AE101" s="77" t="s">
        <v>190</v>
      </c>
      <c r="AF101" s="78"/>
      <c r="AH101" s="76"/>
      <c r="AI101" s="77" t="s">
        <v>190</v>
      </c>
      <c r="AJ101" s="78"/>
      <c r="AL101" s="76"/>
      <c r="AM101" s="77" t="s">
        <v>190</v>
      </c>
      <c r="AN101" s="78"/>
      <c r="AP101" s="76"/>
      <c r="AQ101" s="77" t="s">
        <v>190</v>
      </c>
      <c r="AR101" s="78"/>
      <c r="AT101" s="76"/>
      <c r="AU101" s="77" t="s">
        <v>190</v>
      </c>
      <c r="AV101" s="78"/>
    </row>
    <row r="102" spans="1:48" x14ac:dyDescent="0.25">
      <c r="A102" s="61"/>
      <c r="B102" s="62"/>
      <c r="F102" s="74"/>
      <c r="G102" s="73"/>
      <c r="H102" s="68"/>
      <c r="J102" s="74"/>
      <c r="K102" s="73"/>
      <c r="L102" s="68"/>
      <c r="N102" s="74"/>
      <c r="O102" s="73"/>
      <c r="P102" s="68"/>
      <c r="R102" s="74"/>
      <c r="S102" s="73"/>
      <c r="T102" s="68"/>
      <c r="V102" s="74"/>
      <c r="W102" s="73"/>
      <c r="X102" s="68"/>
      <c r="Z102" s="74"/>
      <c r="AA102" s="73"/>
      <c r="AB102" s="68"/>
      <c r="AD102" s="74"/>
      <c r="AE102" s="73"/>
      <c r="AF102" s="68"/>
      <c r="AH102" s="74"/>
      <c r="AI102" s="73"/>
      <c r="AJ102" s="68"/>
      <c r="AL102" s="74"/>
      <c r="AM102" s="73"/>
      <c r="AN102" s="68"/>
      <c r="AP102" s="74"/>
      <c r="AQ102" s="73"/>
      <c r="AR102" s="68"/>
      <c r="AT102" s="74"/>
      <c r="AU102" s="73"/>
      <c r="AV102" s="68"/>
    </row>
    <row r="103" spans="1:48" x14ac:dyDescent="0.25">
      <c r="A103" s="61" t="s">
        <v>97</v>
      </c>
      <c r="B103" s="62"/>
      <c r="F103" s="63" t="s">
        <v>98</v>
      </c>
      <c r="G103" s="64">
        <v>0</v>
      </c>
      <c r="H103" s="65"/>
      <c r="J103" s="63" t="s">
        <v>98</v>
      </c>
      <c r="K103" s="64">
        <v>0</v>
      </c>
      <c r="L103" s="65"/>
      <c r="N103" s="63" t="s">
        <v>98</v>
      </c>
      <c r="O103" s="64">
        <v>389069442</v>
      </c>
      <c r="P103" s="65" t="s">
        <v>89</v>
      </c>
      <c r="R103" s="63" t="s">
        <v>98</v>
      </c>
      <c r="S103" s="64">
        <v>0</v>
      </c>
      <c r="T103" s="65"/>
      <c r="V103" s="63" t="s">
        <v>98</v>
      </c>
      <c r="W103" s="64">
        <v>34999965.619999997</v>
      </c>
      <c r="X103" s="65" t="s">
        <v>89</v>
      </c>
      <c r="Z103" s="63" t="s">
        <v>98</v>
      </c>
      <c r="AA103" s="64">
        <v>22660300</v>
      </c>
      <c r="AB103" s="65" t="s">
        <v>246</v>
      </c>
      <c r="AD103" s="63" t="s">
        <v>98</v>
      </c>
      <c r="AE103" s="64">
        <v>533813594</v>
      </c>
      <c r="AF103" s="65" t="s">
        <v>89</v>
      </c>
      <c r="AH103" s="63" t="s">
        <v>98</v>
      </c>
      <c r="AI103" s="64">
        <v>0</v>
      </c>
      <c r="AJ103" s="65"/>
      <c r="AL103" s="63" t="s">
        <v>98</v>
      </c>
      <c r="AM103" s="64">
        <v>24833342</v>
      </c>
      <c r="AN103" s="65" t="s">
        <v>89</v>
      </c>
      <c r="AP103" s="63" t="s">
        <v>98</v>
      </c>
      <c r="AQ103" s="64">
        <v>541545400</v>
      </c>
      <c r="AR103" s="65" t="s">
        <v>89</v>
      </c>
      <c r="AT103" s="63" t="s">
        <v>98</v>
      </c>
      <c r="AU103" s="64">
        <v>0</v>
      </c>
      <c r="AV103" s="65"/>
    </row>
    <row r="104" spans="1:48" ht="15" customHeight="1" x14ac:dyDescent="0.25">
      <c r="A104" s="61" t="s">
        <v>99</v>
      </c>
      <c r="B104" s="62"/>
      <c r="F104" s="74"/>
      <c r="G104" s="73">
        <v>2000</v>
      </c>
      <c r="H104" s="394" t="s">
        <v>194</v>
      </c>
      <c r="J104" s="74"/>
      <c r="K104" s="73">
        <v>2000</v>
      </c>
      <c r="L104" s="394" t="s">
        <v>194</v>
      </c>
      <c r="N104" s="74"/>
      <c r="O104" s="73">
        <v>2011</v>
      </c>
      <c r="P104" s="394" t="s">
        <v>230</v>
      </c>
      <c r="R104" s="74"/>
      <c r="S104" s="73">
        <v>2000</v>
      </c>
      <c r="T104" s="394" t="s">
        <v>194</v>
      </c>
      <c r="V104" s="74"/>
      <c r="W104" s="73">
        <v>1996</v>
      </c>
      <c r="X104" s="394" t="s">
        <v>256</v>
      </c>
      <c r="Z104" s="74"/>
      <c r="AA104" s="73">
        <v>1997</v>
      </c>
      <c r="AB104" s="394" t="s">
        <v>268</v>
      </c>
      <c r="AD104" s="74"/>
      <c r="AE104" s="73">
        <v>2018</v>
      </c>
      <c r="AF104" s="394" t="s">
        <v>281</v>
      </c>
      <c r="AH104" s="74"/>
      <c r="AI104" s="73">
        <v>2000</v>
      </c>
      <c r="AJ104" s="394" t="s">
        <v>194</v>
      </c>
      <c r="AL104" s="74"/>
      <c r="AM104" s="73">
        <v>2002</v>
      </c>
      <c r="AN104" s="394" t="s">
        <v>302</v>
      </c>
      <c r="AP104" s="74"/>
      <c r="AQ104" s="73">
        <v>2018</v>
      </c>
      <c r="AR104" s="394" t="s">
        <v>318</v>
      </c>
      <c r="AT104" s="74"/>
      <c r="AU104" s="73">
        <v>2000</v>
      </c>
      <c r="AV104" s="394" t="s">
        <v>194</v>
      </c>
    </row>
    <row r="105" spans="1:48" x14ac:dyDescent="0.25">
      <c r="A105" s="66" t="s">
        <v>100</v>
      </c>
      <c r="B105" s="62"/>
      <c r="F105" s="106"/>
      <c r="G105" s="67">
        <v>0</v>
      </c>
      <c r="H105" s="394"/>
      <c r="J105" s="106"/>
      <c r="K105" s="67">
        <v>0</v>
      </c>
      <c r="L105" s="394"/>
      <c r="N105" s="106">
        <v>1</v>
      </c>
      <c r="O105" s="67">
        <v>1</v>
      </c>
      <c r="P105" s="394"/>
      <c r="R105" s="106"/>
      <c r="S105" s="100">
        <v>0</v>
      </c>
      <c r="T105" s="394"/>
      <c r="V105" s="106">
        <v>1</v>
      </c>
      <c r="W105" s="67">
        <v>1</v>
      </c>
      <c r="X105" s="394"/>
      <c r="Z105" s="106">
        <v>1</v>
      </c>
      <c r="AA105" s="67">
        <v>0</v>
      </c>
      <c r="AB105" s="394"/>
      <c r="AD105" s="106">
        <v>1</v>
      </c>
      <c r="AE105" s="67">
        <v>1</v>
      </c>
      <c r="AF105" s="394"/>
      <c r="AH105" s="106"/>
      <c r="AI105" s="100">
        <v>0</v>
      </c>
      <c r="AJ105" s="394"/>
      <c r="AL105" s="106">
        <v>1</v>
      </c>
      <c r="AM105" s="100">
        <v>1</v>
      </c>
      <c r="AN105" s="394"/>
      <c r="AP105" s="106">
        <v>0.3</v>
      </c>
      <c r="AQ105" s="100">
        <v>0.3</v>
      </c>
      <c r="AR105" s="394"/>
      <c r="AT105" s="106"/>
      <c r="AU105" s="67">
        <v>0</v>
      </c>
      <c r="AV105" s="394"/>
    </row>
    <row r="106" spans="1:48" x14ac:dyDescent="0.25">
      <c r="A106" s="66"/>
      <c r="B106" s="62"/>
      <c r="F106" s="74"/>
      <c r="G106" s="67"/>
      <c r="H106" s="394"/>
      <c r="J106" s="74"/>
      <c r="K106" s="67"/>
      <c r="L106" s="394"/>
      <c r="N106" s="74"/>
      <c r="O106" s="67"/>
      <c r="P106" s="394"/>
      <c r="R106" s="74"/>
      <c r="S106" s="67"/>
      <c r="T106" s="394"/>
      <c r="V106" s="74"/>
      <c r="W106" s="67"/>
      <c r="X106" s="394"/>
      <c r="Z106" s="74"/>
      <c r="AA106" s="67"/>
      <c r="AB106" s="394"/>
      <c r="AD106" s="74"/>
      <c r="AE106" s="67"/>
      <c r="AF106" s="394"/>
      <c r="AH106" s="74"/>
      <c r="AI106" s="67"/>
      <c r="AJ106" s="394"/>
      <c r="AL106" s="74"/>
      <c r="AM106" s="67"/>
      <c r="AN106" s="394"/>
      <c r="AP106" s="74"/>
      <c r="AQ106" s="67"/>
      <c r="AR106" s="394"/>
      <c r="AT106" s="74"/>
      <c r="AU106" s="67"/>
      <c r="AV106" s="394"/>
    </row>
    <row r="107" spans="1:48" x14ac:dyDescent="0.25">
      <c r="A107" s="66"/>
      <c r="B107" s="62"/>
      <c r="F107" s="74"/>
      <c r="G107" s="67"/>
      <c r="H107" s="394"/>
      <c r="J107" s="74"/>
      <c r="K107" s="67"/>
      <c r="L107" s="394"/>
      <c r="N107" s="74"/>
      <c r="O107" s="67"/>
      <c r="P107" s="394"/>
      <c r="R107" s="74"/>
      <c r="S107" s="67"/>
      <c r="T107" s="394"/>
      <c r="V107" s="74"/>
      <c r="W107" s="67"/>
      <c r="X107" s="394"/>
      <c r="Z107" s="74"/>
      <c r="AA107" s="67"/>
      <c r="AB107" s="394"/>
      <c r="AD107" s="74"/>
      <c r="AE107" s="67"/>
      <c r="AF107" s="394"/>
      <c r="AH107" s="74"/>
      <c r="AI107" s="67"/>
      <c r="AJ107" s="394"/>
      <c r="AL107" s="74"/>
      <c r="AM107" s="67"/>
      <c r="AN107" s="394"/>
      <c r="AP107" s="74"/>
      <c r="AQ107" s="67"/>
      <c r="AR107" s="394"/>
      <c r="AT107" s="74"/>
      <c r="AU107" s="67"/>
      <c r="AV107" s="394"/>
    </row>
    <row r="108" spans="1:48" x14ac:dyDescent="0.25">
      <c r="A108" s="66"/>
      <c r="B108" s="62"/>
      <c r="F108" s="74"/>
      <c r="G108" s="67"/>
      <c r="H108" s="394"/>
      <c r="J108" s="74"/>
      <c r="K108" s="67"/>
      <c r="L108" s="394"/>
      <c r="N108" s="74"/>
      <c r="O108" s="67"/>
      <c r="P108" s="394"/>
      <c r="R108" s="74"/>
      <c r="S108" s="67"/>
      <c r="T108" s="394"/>
      <c r="V108" s="74"/>
      <c r="W108" s="67"/>
      <c r="X108" s="394"/>
      <c r="Z108" s="74"/>
      <c r="AA108" s="67"/>
      <c r="AB108" s="394"/>
      <c r="AD108" s="74"/>
      <c r="AE108" s="67"/>
      <c r="AF108" s="394"/>
      <c r="AH108" s="74"/>
      <c r="AI108" s="67"/>
      <c r="AJ108" s="394"/>
      <c r="AL108" s="74"/>
      <c r="AM108" s="67"/>
      <c r="AN108" s="394"/>
      <c r="AP108" s="74"/>
      <c r="AQ108" s="67"/>
      <c r="AR108" s="394"/>
      <c r="AT108" s="74"/>
      <c r="AU108" s="67"/>
      <c r="AV108" s="394"/>
    </row>
    <row r="109" spans="1:48" x14ac:dyDescent="0.25">
      <c r="A109" s="66"/>
      <c r="B109" s="62"/>
      <c r="F109" s="74"/>
      <c r="G109" s="67"/>
      <c r="H109" s="394"/>
      <c r="J109" s="74"/>
      <c r="K109" s="67"/>
      <c r="L109" s="394"/>
      <c r="N109" s="74"/>
      <c r="O109" s="67"/>
      <c r="P109" s="394"/>
      <c r="R109" s="74"/>
      <c r="S109" s="67"/>
      <c r="T109" s="394"/>
      <c r="V109" s="74"/>
      <c r="W109" s="67"/>
      <c r="X109" s="394"/>
      <c r="Z109" s="74"/>
      <c r="AA109" s="67"/>
      <c r="AB109" s="394"/>
      <c r="AD109" s="74"/>
      <c r="AE109" s="67"/>
      <c r="AF109" s="394"/>
      <c r="AH109" s="74"/>
      <c r="AI109" s="67"/>
      <c r="AJ109" s="394"/>
      <c r="AL109" s="74"/>
      <c r="AM109" s="67"/>
      <c r="AN109" s="394"/>
      <c r="AP109" s="74"/>
      <c r="AQ109" s="67"/>
      <c r="AR109" s="394"/>
      <c r="AT109" s="74"/>
      <c r="AU109" s="67"/>
      <c r="AV109" s="394"/>
    </row>
    <row r="110" spans="1:48" x14ac:dyDescent="0.25">
      <c r="A110" s="61"/>
      <c r="B110" s="62"/>
      <c r="F110" s="74"/>
      <c r="G110" s="67"/>
      <c r="H110" s="394"/>
      <c r="J110" s="74"/>
      <c r="K110" s="67"/>
      <c r="L110" s="394"/>
      <c r="N110" s="74"/>
      <c r="O110" s="67"/>
      <c r="P110" s="394"/>
      <c r="R110" s="74"/>
      <c r="S110" s="67"/>
      <c r="T110" s="394"/>
      <c r="V110" s="74"/>
      <c r="W110" s="67"/>
      <c r="X110" s="394"/>
      <c r="Z110" s="74"/>
      <c r="AA110" s="67"/>
      <c r="AB110" s="394"/>
      <c r="AD110" s="74"/>
      <c r="AE110" s="67"/>
      <c r="AF110" s="394"/>
      <c r="AH110" s="74"/>
      <c r="AI110" s="67"/>
      <c r="AJ110" s="394"/>
      <c r="AL110" s="74"/>
      <c r="AM110" s="67"/>
      <c r="AN110" s="394"/>
      <c r="AP110" s="74"/>
      <c r="AQ110" s="67"/>
      <c r="AR110" s="394"/>
      <c r="AT110" s="74"/>
      <c r="AU110" s="67"/>
      <c r="AV110" s="394"/>
    </row>
    <row r="111" spans="1:48" x14ac:dyDescent="0.25">
      <c r="A111" s="69" t="s">
        <v>102</v>
      </c>
      <c r="B111" s="70"/>
      <c r="F111" s="71"/>
      <c r="G111" s="72">
        <f>+ROUND(G103*G105*$B$171/(LOOKUP(G104,$A$138:$A$171,$B$138:$B$171)),0)</f>
        <v>0</v>
      </c>
      <c r="H111" s="75">
        <f>+ROUND(G111/$B$171,2)</f>
        <v>0</v>
      </c>
      <c r="J111" s="71"/>
      <c r="K111" s="72">
        <f>+ROUND(K103*K105*$B$171/(LOOKUP(K104,$A$138:$A$171,$B$138:$B$171)),0)</f>
        <v>0</v>
      </c>
      <c r="L111" s="75">
        <f>+ROUND(K111/$B$171,2)</f>
        <v>0</v>
      </c>
      <c r="N111" s="71" t="s">
        <v>93</v>
      </c>
      <c r="O111" s="72">
        <f>+ROUND(O103*O105*$B$171/(LOOKUP(O104,$A$138:$A$171,$B$138:$B$171)),0)</f>
        <v>601558308</v>
      </c>
      <c r="P111" s="75">
        <f>+ROUND(O111/$B$171,2)</f>
        <v>726.42</v>
      </c>
      <c r="R111" s="71"/>
      <c r="S111" s="72">
        <f>+ROUND(S103*S105*$B$171/(LOOKUP(S104,$A$138:$A$171,$B$138:$B$171)),0)</f>
        <v>0</v>
      </c>
      <c r="T111" s="75">
        <f>+ROUND(S111/$B$171,2)</f>
        <v>0</v>
      </c>
      <c r="V111" s="71" t="s">
        <v>135</v>
      </c>
      <c r="W111" s="72">
        <f>+ROUND(W103*W105*$B$171/(LOOKUP(W104,$A$138:$A$171,$B$138:$B$171)),0)</f>
        <v>203933379</v>
      </c>
      <c r="X111" s="75">
        <f>+ROUND(W111/$B$171,2)</f>
        <v>246.26</v>
      </c>
      <c r="Z111" s="71" t="s">
        <v>93</v>
      </c>
      <c r="AA111" s="72">
        <f>+ROUND(AA103*AA105*$B$171/(LOOKUP(AA104,$A$138:$A$171,$B$138:$B$171)),0)</f>
        <v>0</v>
      </c>
      <c r="AB111" s="75">
        <f>+ROUND(AA111/$B$171,2)</f>
        <v>0</v>
      </c>
      <c r="AD111" s="71" t="s">
        <v>93</v>
      </c>
      <c r="AE111" s="72">
        <f>+ROUND(AE103*AE105*$B$171/(LOOKUP(AE104,$A$138:$A$171,$B$138:$B$171)),0)</f>
        <v>565842054</v>
      </c>
      <c r="AF111" s="75">
        <f>+ROUND(AE111/$B$171,2)</f>
        <v>683.29</v>
      </c>
      <c r="AH111" s="71"/>
      <c r="AI111" s="72">
        <f>+ROUND(AI103*AI105*$B$171/(LOOKUP(AI104,$A$138:$A$171,$B$138:$B$171)),0)</f>
        <v>0</v>
      </c>
      <c r="AJ111" s="75">
        <f>+ROUND(AI111/$B$171,2)</f>
        <v>0</v>
      </c>
      <c r="AL111" s="71" t="s">
        <v>93</v>
      </c>
      <c r="AM111" s="72">
        <f>+ROUND(AM103*AM105*$B$171/(LOOKUP(AM104,$A$138:$A$171,$B$138:$B$171)),0)</f>
        <v>66553035</v>
      </c>
      <c r="AN111" s="75">
        <f>+ROUND(AM111/$B$171,2)</f>
        <v>80.37</v>
      </c>
      <c r="AP111" s="71" t="s">
        <v>135</v>
      </c>
      <c r="AQ111" s="72">
        <f>+ROUND(AQ103*AQ105*$B$171/(LOOKUP(AQ104,$A$138:$A$171,$B$138:$B$171)),0)</f>
        <v>172211329</v>
      </c>
      <c r="AR111" s="75">
        <f>+ROUND(AQ111/$B$171,2)</f>
        <v>207.96</v>
      </c>
      <c r="AT111" s="71"/>
      <c r="AU111" s="72">
        <f>+ROUND(AU103*AU105*$B$171/(LOOKUP(AU104,$A$138:$A$171,$B$138:$B$171)),0)</f>
        <v>0</v>
      </c>
      <c r="AV111" s="75">
        <f>+ROUND(AU111/$B$171,2)</f>
        <v>0</v>
      </c>
    </row>
    <row r="113" spans="1:48" x14ac:dyDescent="0.25">
      <c r="A113" s="59" t="s">
        <v>191</v>
      </c>
      <c r="B113" s="60"/>
      <c r="F113" s="76"/>
      <c r="G113" s="77" t="s">
        <v>191</v>
      </c>
      <c r="H113" s="78"/>
      <c r="J113" s="76"/>
      <c r="K113" s="77" t="s">
        <v>191</v>
      </c>
      <c r="L113" s="78"/>
      <c r="N113" s="76"/>
      <c r="O113" s="77" t="s">
        <v>191</v>
      </c>
      <c r="P113" s="78"/>
      <c r="R113" s="76"/>
      <c r="S113" s="77" t="s">
        <v>191</v>
      </c>
      <c r="T113" s="78"/>
      <c r="V113" s="76"/>
      <c r="W113" s="77" t="s">
        <v>191</v>
      </c>
      <c r="X113" s="78"/>
      <c r="Z113" s="76"/>
      <c r="AA113" s="77" t="s">
        <v>191</v>
      </c>
      <c r="AB113" s="78"/>
      <c r="AD113" s="76"/>
      <c r="AE113" s="77" t="s">
        <v>191</v>
      </c>
      <c r="AF113" s="78"/>
      <c r="AH113" s="76"/>
      <c r="AI113" s="77" t="s">
        <v>191</v>
      </c>
      <c r="AJ113" s="78"/>
      <c r="AL113" s="76"/>
      <c r="AM113" s="77" t="s">
        <v>191</v>
      </c>
      <c r="AN113" s="78"/>
      <c r="AP113" s="76"/>
      <c r="AQ113" s="77" t="s">
        <v>191</v>
      </c>
      <c r="AR113" s="78"/>
      <c r="AT113" s="76"/>
      <c r="AU113" s="77" t="s">
        <v>191</v>
      </c>
      <c r="AV113" s="78"/>
    </row>
    <row r="114" spans="1:48" x14ac:dyDescent="0.25">
      <c r="A114" s="61"/>
      <c r="B114" s="62"/>
      <c r="F114" s="74"/>
      <c r="G114" s="73"/>
      <c r="H114" s="68"/>
      <c r="J114" s="74"/>
      <c r="K114" s="73"/>
      <c r="L114" s="68"/>
      <c r="N114" s="74"/>
      <c r="O114" s="73"/>
      <c r="P114" s="68"/>
      <c r="R114" s="74"/>
      <c r="S114" s="73"/>
      <c r="T114" s="68"/>
      <c r="V114" s="74"/>
      <c r="W114" s="73"/>
      <c r="X114" s="68"/>
      <c r="Z114" s="74"/>
      <c r="AA114" s="73"/>
      <c r="AB114" s="68"/>
      <c r="AD114" s="74"/>
      <c r="AE114" s="73"/>
      <c r="AF114" s="68"/>
      <c r="AH114" s="74"/>
      <c r="AI114" s="73"/>
      <c r="AJ114" s="68"/>
      <c r="AL114" s="74"/>
      <c r="AM114" s="73"/>
      <c r="AN114" s="68"/>
      <c r="AP114" s="74"/>
      <c r="AQ114" s="73"/>
      <c r="AR114" s="68"/>
      <c r="AT114" s="74"/>
      <c r="AU114" s="73"/>
      <c r="AV114" s="68"/>
    </row>
    <row r="115" spans="1:48" x14ac:dyDescent="0.25">
      <c r="A115" s="61" t="s">
        <v>97</v>
      </c>
      <c r="B115" s="62"/>
      <c r="F115" s="63" t="s">
        <v>98</v>
      </c>
      <c r="G115" s="64">
        <v>0</v>
      </c>
      <c r="H115" s="65"/>
      <c r="J115" s="63" t="s">
        <v>98</v>
      </c>
      <c r="K115" s="64">
        <v>0</v>
      </c>
      <c r="L115" s="65"/>
      <c r="N115" s="63" t="s">
        <v>98</v>
      </c>
      <c r="O115" s="64">
        <v>0</v>
      </c>
      <c r="P115" s="65"/>
      <c r="R115" s="63" t="s">
        <v>98</v>
      </c>
      <c r="S115" s="64">
        <v>0</v>
      </c>
      <c r="T115" s="65"/>
      <c r="V115" s="63" t="s">
        <v>98</v>
      </c>
      <c r="W115" s="64">
        <v>129110408</v>
      </c>
      <c r="X115" s="65"/>
      <c r="Z115" s="63" t="s">
        <v>98</v>
      </c>
      <c r="AA115" s="64">
        <v>57815385</v>
      </c>
      <c r="AB115" s="65" t="s">
        <v>246</v>
      </c>
      <c r="AD115" s="63" t="s">
        <v>98</v>
      </c>
      <c r="AE115" s="64">
        <v>0</v>
      </c>
      <c r="AF115" s="65"/>
      <c r="AH115" s="63" t="s">
        <v>98</v>
      </c>
      <c r="AI115" s="64">
        <v>0</v>
      </c>
      <c r="AJ115" s="65"/>
      <c r="AL115" s="63" t="s">
        <v>98</v>
      </c>
      <c r="AM115" s="64">
        <v>444166966</v>
      </c>
      <c r="AN115" s="65" t="s">
        <v>89</v>
      </c>
      <c r="AP115" s="63" t="s">
        <v>98</v>
      </c>
      <c r="AQ115" s="64">
        <v>71755988</v>
      </c>
      <c r="AR115" s="65" t="s">
        <v>89</v>
      </c>
      <c r="AT115" s="63" t="s">
        <v>98</v>
      </c>
      <c r="AU115" s="64">
        <v>0</v>
      </c>
      <c r="AV115" s="65"/>
    </row>
    <row r="116" spans="1:48" ht="15" customHeight="1" x14ac:dyDescent="0.25">
      <c r="A116" s="61" t="s">
        <v>99</v>
      </c>
      <c r="B116" s="62"/>
      <c r="F116" s="74"/>
      <c r="G116" s="73">
        <v>2000</v>
      </c>
      <c r="H116" s="394" t="s">
        <v>194</v>
      </c>
      <c r="J116" s="74"/>
      <c r="K116" s="73">
        <v>2000</v>
      </c>
      <c r="L116" s="394" t="s">
        <v>194</v>
      </c>
      <c r="N116" s="74"/>
      <c r="O116" s="73">
        <v>2000</v>
      </c>
      <c r="P116" s="394" t="s">
        <v>194</v>
      </c>
      <c r="R116" s="74"/>
      <c r="S116" s="73">
        <v>2000</v>
      </c>
      <c r="T116" s="394" t="s">
        <v>194</v>
      </c>
      <c r="V116" s="74"/>
      <c r="W116" s="73">
        <v>2015</v>
      </c>
      <c r="X116" s="394" t="s">
        <v>255</v>
      </c>
      <c r="Z116" s="74"/>
      <c r="AA116" s="73">
        <v>1995</v>
      </c>
      <c r="AB116" s="394" t="s">
        <v>268</v>
      </c>
      <c r="AD116" s="74"/>
      <c r="AE116" s="73">
        <v>2000</v>
      </c>
      <c r="AF116" s="394" t="s">
        <v>194</v>
      </c>
      <c r="AH116" s="74"/>
      <c r="AI116" s="73">
        <v>2000</v>
      </c>
      <c r="AJ116" s="394" t="s">
        <v>194</v>
      </c>
      <c r="AL116" s="74"/>
      <c r="AM116" s="73">
        <v>2016</v>
      </c>
      <c r="AN116" s="394" t="s">
        <v>303</v>
      </c>
      <c r="AP116" s="74"/>
      <c r="AQ116" s="73">
        <v>2012</v>
      </c>
      <c r="AR116" s="394" t="s">
        <v>319</v>
      </c>
      <c r="AT116" s="74"/>
      <c r="AU116" s="73">
        <v>2000</v>
      </c>
      <c r="AV116" s="394" t="s">
        <v>194</v>
      </c>
    </row>
    <row r="117" spans="1:48" x14ac:dyDescent="0.25">
      <c r="A117" s="66" t="s">
        <v>100</v>
      </c>
      <c r="B117" s="62"/>
      <c r="F117" s="106"/>
      <c r="G117" s="100">
        <v>0</v>
      </c>
      <c r="H117" s="394"/>
      <c r="J117" s="106"/>
      <c r="K117" s="100">
        <v>0</v>
      </c>
      <c r="L117" s="394"/>
      <c r="N117" s="106"/>
      <c r="O117" s="100">
        <v>0</v>
      </c>
      <c r="P117" s="394"/>
      <c r="R117" s="106"/>
      <c r="S117" s="100">
        <v>0</v>
      </c>
      <c r="T117" s="394"/>
      <c r="V117" s="106">
        <v>1</v>
      </c>
      <c r="W117" s="100">
        <v>1</v>
      </c>
      <c r="X117" s="394"/>
      <c r="Z117" s="106">
        <v>1</v>
      </c>
      <c r="AA117" s="100">
        <v>0</v>
      </c>
      <c r="AB117" s="394"/>
      <c r="AD117" s="106"/>
      <c r="AE117" s="100">
        <v>0</v>
      </c>
      <c r="AF117" s="394"/>
      <c r="AH117" s="106"/>
      <c r="AI117" s="100">
        <v>0</v>
      </c>
      <c r="AJ117" s="394"/>
      <c r="AL117" s="106">
        <v>1</v>
      </c>
      <c r="AM117" s="100">
        <v>1</v>
      </c>
      <c r="AN117" s="394"/>
      <c r="AP117" s="106">
        <v>1</v>
      </c>
      <c r="AQ117" s="100">
        <v>1</v>
      </c>
      <c r="AR117" s="394"/>
      <c r="AT117" s="106"/>
      <c r="AU117" s="67">
        <v>0</v>
      </c>
      <c r="AV117" s="394"/>
    </row>
    <row r="118" spans="1:48" x14ac:dyDescent="0.25">
      <c r="A118" s="66"/>
      <c r="B118" s="62"/>
      <c r="F118" s="74"/>
      <c r="G118" s="67"/>
      <c r="H118" s="394"/>
      <c r="J118" s="74"/>
      <c r="K118" s="67"/>
      <c r="L118" s="394"/>
      <c r="N118" s="74"/>
      <c r="O118" s="67"/>
      <c r="P118" s="394"/>
      <c r="R118" s="74"/>
      <c r="S118" s="67"/>
      <c r="T118" s="394"/>
      <c r="V118" s="74"/>
      <c r="W118" s="67"/>
      <c r="X118" s="394"/>
      <c r="Z118" s="74"/>
      <c r="AA118" s="67"/>
      <c r="AB118" s="394"/>
      <c r="AD118" s="74"/>
      <c r="AE118" s="67"/>
      <c r="AF118" s="394"/>
      <c r="AH118" s="74"/>
      <c r="AI118" s="67"/>
      <c r="AJ118" s="394"/>
      <c r="AL118" s="74"/>
      <c r="AM118" s="67"/>
      <c r="AN118" s="394"/>
      <c r="AP118" s="74"/>
      <c r="AQ118" s="67"/>
      <c r="AR118" s="394"/>
      <c r="AT118" s="74"/>
      <c r="AU118" s="67"/>
      <c r="AV118" s="394"/>
    </row>
    <row r="119" spans="1:48" x14ac:dyDescent="0.25">
      <c r="A119" s="66"/>
      <c r="B119" s="62"/>
      <c r="F119" s="74"/>
      <c r="G119" s="67"/>
      <c r="H119" s="394"/>
      <c r="J119" s="74"/>
      <c r="K119" s="67"/>
      <c r="L119" s="394"/>
      <c r="N119" s="74"/>
      <c r="O119" s="67"/>
      <c r="P119" s="394"/>
      <c r="R119" s="74"/>
      <c r="S119" s="67"/>
      <c r="T119" s="394"/>
      <c r="V119" s="74"/>
      <c r="W119" s="67"/>
      <c r="X119" s="394"/>
      <c r="Z119" s="74"/>
      <c r="AA119" s="67"/>
      <c r="AB119" s="394"/>
      <c r="AD119" s="74"/>
      <c r="AE119" s="67"/>
      <c r="AF119" s="394"/>
      <c r="AH119" s="74"/>
      <c r="AI119" s="67"/>
      <c r="AJ119" s="394"/>
      <c r="AL119" s="74"/>
      <c r="AM119" s="67"/>
      <c r="AN119" s="394"/>
      <c r="AP119" s="74"/>
      <c r="AQ119" s="67"/>
      <c r="AR119" s="394"/>
      <c r="AT119" s="74"/>
      <c r="AU119" s="67"/>
      <c r="AV119" s="394"/>
    </row>
    <row r="120" spans="1:48" x14ac:dyDescent="0.25">
      <c r="A120" s="66"/>
      <c r="B120" s="62"/>
      <c r="F120" s="74"/>
      <c r="G120" s="67"/>
      <c r="H120" s="394"/>
      <c r="J120" s="74"/>
      <c r="K120" s="67"/>
      <c r="L120" s="394"/>
      <c r="N120" s="74"/>
      <c r="O120" s="67"/>
      <c r="P120" s="394"/>
      <c r="R120" s="74"/>
      <c r="S120" s="67"/>
      <c r="T120" s="394"/>
      <c r="V120" s="74"/>
      <c r="W120" s="67"/>
      <c r="X120" s="394"/>
      <c r="Z120" s="74"/>
      <c r="AA120" s="67"/>
      <c r="AB120" s="394"/>
      <c r="AD120" s="74"/>
      <c r="AE120" s="67"/>
      <c r="AF120" s="394"/>
      <c r="AH120" s="74"/>
      <c r="AI120" s="67"/>
      <c r="AJ120" s="394"/>
      <c r="AL120" s="74"/>
      <c r="AM120" s="67"/>
      <c r="AN120" s="394"/>
      <c r="AP120" s="74"/>
      <c r="AQ120" s="67"/>
      <c r="AR120" s="394"/>
      <c r="AT120" s="74"/>
      <c r="AU120" s="67"/>
      <c r="AV120" s="394"/>
    </row>
    <row r="121" spans="1:48" x14ac:dyDescent="0.25">
      <c r="A121" s="66"/>
      <c r="B121" s="62"/>
      <c r="F121" s="74"/>
      <c r="G121" s="67"/>
      <c r="H121" s="394"/>
      <c r="J121" s="74"/>
      <c r="K121" s="67"/>
      <c r="L121" s="394"/>
      <c r="N121" s="74"/>
      <c r="O121" s="67"/>
      <c r="P121" s="394"/>
      <c r="R121" s="74"/>
      <c r="S121" s="67"/>
      <c r="T121" s="394"/>
      <c r="V121" s="74"/>
      <c r="W121" s="67"/>
      <c r="X121" s="394"/>
      <c r="Z121" s="74"/>
      <c r="AA121" s="67"/>
      <c r="AB121" s="394"/>
      <c r="AD121" s="74"/>
      <c r="AE121" s="67"/>
      <c r="AF121" s="394"/>
      <c r="AH121" s="74"/>
      <c r="AI121" s="67"/>
      <c r="AJ121" s="394"/>
      <c r="AL121" s="74"/>
      <c r="AM121" s="67"/>
      <c r="AN121" s="394"/>
      <c r="AP121" s="74"/>
      <c r="AQ121" s="67"/>
      <c r="AR121" s="394"/>
      <c r="AT121" s="74"/>
      <c r="AU121" s="67"/>
      <c r="AV121" s="394"/>
    </row>
    <row r="122" spans="1:48" x14ac:dyDescent="0.25">
      <c r="A122" s="61"/>
      <c r="B122" s="62"/>
      <c r="F122" s="74"/>
      <c r="G122" s="67"/>
      <c r="H122" s="394"/>
      <c r="J122" s="74"/>
      <c r="K122" s="67"/>
      <c r="L122" s="394"/>
      <c r="N122" s="74"/>
      <c r="O122" s="67"/>
      <c r="P122" s="394"/>
      <c r="R122" s="74"/>
      <c r="S122" s="67"/>
      <c r="T122" s="394"/>
      <c r="V122" s="74"/>
      <c r="W122" s="67"/>
      <c r="X122" s="394"/>
      <c r="Z122" s="74"/>
      <c r="AA122" s="67"/>
      <c r="AB122" s="394"/>
      <c r="AD122" s="74"/>
      <c r="AE122" s="67"/>
      <c r="AF122" s="394"/>
      <c r="AH122" s="74"/>
      <c r="AI122" s="67"/>
      <c r="AJ122" s="394"/>
      <c r="AL122" s="74"/>
      <c r="AM122" s="67"/>
      <c r="AN122" s="394"/>
      <c r="AP122" s="74"/>
      <c r="AQ122" s="67"/>
      <c r="AR122" s="394"/>
      <c r="AT122" s="74"/>
      <c r="AU122" s="67"/>
      <c r="AV122" s="394"/>
    </row>
    <row r="123" spans="1:48" x14ac:dyDescent="0.25">
      <c r="A123" s="69" t="s">
        <v>102</v>
      </c>
      <c r="B123" s="70"/>
      <c r="F123" s="71"/>
      <c r="G123" s="72">
        <f>+ROUND(G115*G117*$B$171/(LOOKUP(G116,$A$138:$A$171,$B$138:$B$171)),0)</f>
        <v>0</v>
      </c>
      <c r="H123" s="75">
        <f>+ROUND(G123/$B$171,2)</f>
        <v>0</v>
      </c>
      <c r="J123" s="71"/>
      <c r="K123" s="72">
        <f>+ROUND(K115*K117*$B$171/(LOOKUP(K116,$A$138:$A$171,$B$138:$B$171)),0)</f>
        <v>0</v>
      </c>
      <c r="L123" s="75">
        <f>+ROUND(K123/$B$171,2)</f>
        <v>0</v>
      </c>
      <c r="N123" s="71"/>
      <c r="O123" s="72">
        <f>+ROUND(O115*O117*$B$171/(LOOKUP(O116,$A$138:$A$171,$B$138:$B$171)),0)</f>
        <v>0</v>
      </c>
      <c r="P123" s="75">
        <f>+ROUND(O123/$B$171,2)</f>
        <v>0</v>
      </c>
      <c r="R123" s="71"/>
      <c r="S123" s="72">
        <f>+ROUND(S115*S117*$B$171/(LOOKUP(S116,$A$138:$A$171,$B$138:$B$171)),0)</f>
        <v>0</v>
      </c>
      <c r="T123" s="75">
        <f>+ROUND(S123/$B$171,2)</f>
        <v>0</v>
      </c>
      <c r="V123" s="71" t="s">
        <v>135</v>
      </c>
      <c r="W123" s="72">
        <f>+ROUND(W115*W117*$B$171/(LOOKUP(W116,$A$138:$A$171,$B$138:$B$171)),0)</f>
        <v>165932171</v>
      </c>
      <c r="X123" s="75">
        <f>+ROUND(W123/$B$171,2)</f>
        <v>200.37</v>
      </c>
      <c r="Z123" s="71" t="s">
        <v>93</v>
      </c>
      <c r="AA123" s="72">
        <f>+ROUND(AA115*AA117*$B$171/(LOOKUP(AA116,$A$138:$A$171,$B$138:$B$171)),0)</f>
        <v>0</v>
      </c>
      <c r="AB123" s="75">
        <f>+ROUND(AA123/$B$171,2)</f>
        <v>0</v>
      </c>
      <c r="AD123" s="71"/>
      <c r="AE123" s="72">
        <f>+ROUND(AE115*AE117*$B$171/(LOOKUP(AE116,$A$138:$A$171,$B$138:$B$171)),0)</f>
        <v>0</v>
      </c>
      <c r="AF123" s="75">
        <f>+ROUND(AE123/$B$171,2)</f>
        <v>0</v>
      </c>
      <c r="AH123" s="71"/>
      <c r="AI123" s="72">
        <f>+ROUND(AI115*AI117*$B$171/(LOOKUP(AI116,$A$138:$A$171,$B$138:$B$171)),0)</f>
        <v>0</v>
      </c>
      <c r="AJ123" s="75">
        <f>+ROUND(AI123/$B$171,2)</f>
        <v>0</v>
      </c>
      <c r="AL123" s="71" t="s">
        <v>93</v>
      </c>
      <c r="AM123" s="72">
        <f>+ROUND(AM115*AM117*$B$171/(LOOKUP(AM116,$A$138:$A$171,$B$138:$B$171)),0)</f>
        <v>533497189</v>
      </c>
      <c r="AN123" s="75">
        <f>+ROUND(AM123/$B$171,2)</f>
        <v>644.23</v>
      </c>
      <c r="AP123" s="71" t="s">
        <v>135</v>
      </c>
      <c r="AQ123" s="72">
        <f>+ROUND(AQ115*AQ117*$B$171/(LOOKUP(AQ116,$A$138:$A$171,$B$138:$B$171)),0)</f>
        <v>104856682</v>
      </c>
      <c r="AR123" s="75">
        <f>+ROUND(AQ123/$B$171,2)</f>
        <v>126.62</v>
      </c>
      <c r="AT123" s="71"/>
      <c r="AU123" s="72">
        <f>+ROUND(AU115*AU117*$B$171/(LOOKUP(AU116,$A$138:$A$171,$B$138:$B$171)),0)</f>
        <v>0</v>
      </c>
      <c r="AV123" s="75">
        <f>+ROUND(AU123/$B$171,2)</f>
        <v>0</v>
      </c>
    </row>
    <row r="125" spans="1:48" x14ac:dyDescent="0.25">
      <c r="A125" s="59" t="s">
        <v>192</v>
      </c>
      <c r="B125" s="60"/>
      <c r="F125" s="76"/>
      <c r="G125" s="77" t="s">
        <v>192</v>
      </c>
      <c r="H125" s="78"/>
      <c r="J125" s="76"/>
      <c r="K125" s="77" t="s">
        <v>192</v>
      </c>
      <c r="L125" s="78"/>
      <c r="N125" s="76"/>
      <c r="O125" s="77" t="s">
        <v>192</v>
      </c>
      <c r="P125" s="78"/>
      <c r="R125" s="76"/>
      <c r="S125" s="77" t="s">
        <v>192</v>
      </c>
      <c r="T125" s="78"/>
      <c r="V125" s="76"/>
      <c r="W125" s="77" t="s">
        <v>192</v>
      </c>
      <c r="X125" s="78"/>
      <c r="Z125" s="76"/>
      <c r="AA125" s="77" t="s">
        <v>192</v>
      </c>
      <c r="AB125" s="78"/>
      <c r="AD125" s="76"/>
      <c r="AE125" s="77" t="s">
        <v>192</v>
      </c>
      <c r="AF125" s="78"/>
      <c r="AH125" s="76"/>
      <c r="AI125" s="77" t="s">
        <v>192</v>
      </c>
      <c r="AJ125" s="78"/>
      <c r="AL125" s="76"/>
      <c r="AM125" s="77" t="s">
        <v>192</v>
      </c>
      <c r="AN125" s="78"/>
      <c r="AP125" s="76"/>
      <c r="AQ125" s="77" t="s">
        <v>192</v>
      </c>
      <c r="AR125" s="78"/>
      <c r="AT125" s="76"/>
      <c r="AU125" s="77" t="s">
        <v>192</v>
      </c>
      <c r="AV125" s="78"/>
    </row>
    <row r="126" spans="1:48" x14ac:dyDescent="0.25">
      <c r="A126" s="61"/>
      <c r="B126" s="62"/>
      <c r="F126" s="74"/>
      <c r="G126" s="73"/>
      <c r="H126" s="68"/>
      <c r="J126" s="74"/>
      <c r="K126" s="73"/>
      <c r="L126" s="68"/>
      <c r="N126" s="74"/>
      <c r="O126" s="73"/>
      <c r="P126" s="68"/>
      <c r="R126" s="74"/>
      <c r="S126" s="73"/>
      <c r="T126" s="68"/>
      <c r="V126" s="74"/>
      <c r="W126" s="73"/>
      <c r="X126" s="68"/>
      <c r="Z126" s="74"/>
      <c r="AA126" s="73"/>
      <c r="AB126" s="68"/>
      <c r="AD126" s="74"/>
      <c r="AE126" s="73"/>
      <c r="AF126" s="68"/>
      <c r="AH126" s="74"/>
      <c r="AI126" s="73"/>
      <c r="AJ126" s="68"/>
      <c r="AL126" s="74"/>
      <c r="AM126" s="73"/>
      <c r="AN126" s="68"/>
      <c r="AP126" s="74"/>
      <c r="AQ126" s="73"/>
      <c r="AR126" s="68"/>
      <c r="AT126" s="74"/>
      <c r="AU126" s="73"/>
      <c r="AV126" s="68"/>
    </row>
    <row r="127" spans="1:48" x14ac:dyDescent="0.25">
      <c r="A127" s="61" t="s">
        <v>97</v>
      </c>
      <c r="B127" s="62"/>
      <c r="F127" s="63" t="s">
        <v>98</v>
      </c>
      <c r="G127" s="64">
        <v>0</v>
      </c>
      <c r="H127" s="65"/>
      <c r="J127" s="63" t="s">
        <v>98</v>
      </c>
      <c r="K127" s="64">
        <v>0</v>
      </c>
      <c r="L127" s="65"/>
      <c r="N127" s="63" t="s">
        <v>98</v>
      </c>
      <c r="O127" s="64">
        <v>0</v>
      </c>
      <c r="P127" s="65"/>
      <c r="R127" s="63" t="s">
        <v>98</v>
      </c>
      <c r="S127" s="64">
        <v>0</v>
      </c>
      <c r="T127" s="65"/>
      <c r="V127" s="63" t="s">
        <v>98</v>
      </c>
      <c r="W127" s="64">
        <v>94352575</v>
      </c>
      <c r="X127" s="65"/>
      <c r="Z127" s="63" t="s">
        <v>98</v>
      </c>
      <c r="AA127" s="64">
        <v>30002542</v>
      </c>
      <c r="AB127" s="65" t="s">
        <v>246</v>
      </c>
      <c r="AD127" s="63" t="s">
        <v>98</v>
      </c>
      <c r="AE127" s="64">
        <v>0</v>
      </c>
      <c r="AF127" s="65"/>
      <c r="AH127" s="63" t="s">
        <v>98</v>
      </c>
      <c r="AI127" s="64">
        <v>0</v>
      </c>
      <c r="AJ127" s="65"/>
      <c r="AL127" s="63" t="s">
        <v>98</v>
      </c>
      <c r="AM127" s="64">
        <v>66119942</v>
      </c>
      <c r="AN127" s="65" t="s">
        <v>89</v>
      </c>
      <c r="AP127" s="63" t="s">
        <v>98</v>
      </c>
      <c r="AQ127" s="64">
        <v>0</v>
      </c>
      <c r="AR127" s="65"/>
      <c r="AT127" s="63" t="s">
        <v>98</v>
      </c>
      <c r="AU127" s="64">
        <v>0</v>
      </c>
      <c r="AV127" s="65"/>
    </row>
    <row r="128" spans="1:48" ht="15" customHeight="1" x14ac:dyDescent="0.25">
      <c r="A128" s="61" t="s">
        <v>99</v>
      </c>
      <c r="B128" s="62"/>
      <c r="F128" s="74"/>
      <c r="G128" s="73">
        <v>2000</v>
      </c>
      <c r="H128" s="394" t="s">
        <v>194</v>
      </c>
      <c r="J128" s="74"/>
      <c r="K128" s="73">
        <v>2000</v>
      </c>
      <c r="L128" s="394" t="s">
        <v>194</v>
      </c>
      <c r="N128" s="74"/>
      <c r="O128" s="73">
        <v>2000</v>
      </c>
      <c r="P128" s="394" t="s">
        <v>194</v>
      </c>
      <c r="R128" s="74"/>
      <c r="S128" s="73">
        <v>2000</v>
      </c>
      <c r="T128" s="394" t="s">
        <v>194</v>
      </c>
      <c r="V128" s="74"/>
      <c r="W128" s="73">
        <v>2016</v>
      </c>
      <c r="X128" s="394" t="s">
        <v>257</v>
      </c>
      <c r="Z128" s="74"/>
      <c r="AA128" s="73">
        <v>1995</v>
      </c>
      <c r="AB128" s="394" t="s">
        <v>268</v>
      </c>
      <c r="AD128" s="74"/>
      <c r="AE128" s="73">
        <v>2000</v>
      </c>
      <c r="AF128" s="394" t="s">
        <v>194</v>
      </c>
      <c r="AH128" s="74"/>
      <c r="AI128" s="73">
        <v>2000</v>
      </c>
      <c r="AJ128" s="394" t="s">
        <v>194</v>
      </c>
      <c r="AL128" s="74"/>
      <c r="AM128" s="73">
        <v>2015</v>
      </c>
      <c r="AN128" s="394" t="s">
        <v>211</v>
      </c>
      <c r="AP128" s="74"/>
      <c r="AQ128" s="73">
        <v>2000</v>
      </c>
      <c r="AR128" s="394" t="s">
        <v>194</v>
      </c>
      <c r="AT128" s="74"/>
      <c r="AU128" s="73">
        <v>2000</v>
      </c>
      <c r="AV128" s="394" t="s">
        <v>194</v>
      </c>
    </row>
    <row r="129" spans="1:48" x14ac:dyDescent="0.25">
      <c r="A129" s="66" t="s">
        <v>100</v>
      </c>
      <c r="B129" s="62"/>
      <c r="F129" s="106"/>
      <c r="G129" s="67">
        <v>0</v>
      </c>
      <c r="H129" s="394"/>
      <c r="J129" s="106"/>
      <c r="K129" s="67">
        <v>0</v>
      </c>
      <c r="L129" s="394"/>
      <c r="N129" s="106"/>
      <c r="O129" s="67">
        <v>0</v>
      </c>
      <c r="P129" s="394"/>
      <c r="R129" s="106"/>
      <c r="S129" s="100">
        <v>0</v>
      </c>
      <c r="T129" s="394"/>
      <c r="V129" s="106">
        <v>1</v>
      </c>
      <c r="W129" s="67">
        <v>1</v>
      </c>
      <c r="X129" s="394"/>
      <c r="Z129" s="106">
        <v>1</v>
      </c>
      <c r="AA129" s="67">
        <v>0</v>
      </c>
      <c r="AB129" s="394"/>
      <c r="AD129" s="106"/>
      <c r="AE129" s="67">
        <v>0</v>
      </c>
      <c r="AF129" s="394"/>
      <c r="AH129" s="106"/>
      <c r="AI129" s="67">
        <v>0</v>
      </c>
      <c r="AJ129" s="394"/>
      <c r="AL129" s="106">
        <v>1</v>
      </c>
      <c r="AM129" s="67">
        <v>1</v>
      </c>
      <c r="AN129" s="394"/>
      <c r="AP129" s="106"/>
      <c r="AQ129" s="67">
        <v>0</v>
      </c>
      <c r="AR129" s="394"/>
      <c r="AT129" s="106"/>
      <c r="AU129" s="67">
        <v>0</v>
      </c>
      <c r="AV129" s="394"/>
    </row>
    <row r="130" spans="1:48" ht="20.100000000000001" customHeight="1" x14ac:dyDescent="0.25">
      <c r="A130" s="66"/>
      <c r="B130" s="62"/>
      <c r="F130" s="74"/>
      <c r="G130" s="67"/>
      <c r="H130" s="394"/>
      <c r="J130" s="74"/>
      <c r="K130" s="67"/>
      <c r="L130" s="394"/>
      <c r="N130" s="74"/>
      <c r="O130" s="67"/>
      <c r="P130" s="394"/>
      <c r="R130" s="74"/>
      <c r="S130" s="67"/>
      <c r="T130" s="394"/>
      <c r="V130" s="74"/>
      <c r="W130" s="67"/>
      <c r="X130" s="394"/>
      <c r="Z130" s="74"/>
      <c r="AA130" s="67"/>
      <c r="AB130" s="394"/>
      <c r="AD130" s="74"/>
      <c r="AE130" s="67"/>
      <c r="AF130" s="394"/>
      <c r="AH130" s="74"/>
      <c r="AI130" s="67"/>
      <c r="AJ130" s="394"/>
      <c r="AL130" s="74"/>
      <c r="AM130" s="67"/>
      <c r="AN130" s="394"/>
      <c r="AP130" s="74"/>
      <c r="AQ130" s="67"/>
      <c r="AR130" s="394"/>
      <c r="AT130" s="74"/>
      <c r="AU130" s="67"/>
      <c r="AV130" s="394"/>
    </row>
    <row r="131" spans="1:48" ht="20.100000000000001" customHeight="1" x14ac:dyDescent="0.25">
      <c r="A131" s="66"/>
      <c r="B131" s="62"/>
      <c r="F131" s="74"/>
      <c r="G131" s="67"/>
      <c r="H131" s="394"/>
      <c r="J131" s="74"/>
      <c r="K131" s="67"/>
      <c r="L131" s="394"/>
      <c r="N131" s="74"/>
      <c r="O131" s="67"/>
      <c r="P131" s="394"/>
      <c r="R131" s="74"/>
      <c r="S131" s="67"/>
      <c r="T131" s="394"/>
      <c r="V131" s="74"/>
      <c r="W131" s="67"/>
      <c r="X131" s="394"/>
      <c r="Z131" s="74"/>
      <c r="AA131" s="67"/>
      <c r="AB131" s="394"/>
      <c r="AD131" s="74"/>
      <c r="AE131" s="67"/>
      <c r="AF131" s="394"/>
      <c r="AH131" s="74"/>
      <c r="AI131" s="67"/>
      <c r="AJ131" s="394"/>
      <c r="AL131" s="74"/>
      <c r="AM131" s="67"/>
      <c r="AN131" s="394"/>
      <c r="AP131" s="74"/>
      <c r="AQ131" s="67"/>
      <c r="AR131" s="394"/>
      <c r="AT131" s="74"/>
      <c r="AU131" s="67"/>
      <c r="AV131" s="394"/>
    </row>
    <row r="132" spans="1:48" ht="20.100000000000001" customHeight="1" x14ac:dyDescent="0.25">
      <c r="A132" s="66"/>
      <c r="B132" s="62"/>
      <c r="F132" s="74"/>
      <c r="G132" s="67"/>
      <c r="H132" s="394"/>
      <c r="J132" s="74"/>
      <c r="K132" s="67"/>
      <c r="L132" s="394"/>
      <c r="N132" s="74"/>
      <c r="O132" s="67"/>
      <c r="P132" s="394"/>
      <c r="R132" s="74"/>
      <c r="S132" s="67"/>
      <c r="T132" s="394"/>
      <c r="V132" s="74"/>
      <c r="W132" s="67"/>
      <c r="X132" s="394"/>
      <c r="Z132" s="74"/>
      <c r="AA132" s="67"/>
      <c r="AB132" s="394"/>
      <c r="AD132" s="74"/>
      <c r="AE132" s="67"/>
      <c r="AF132" s="394"/>
      <c r="AH132" s="74"/>
      <c r="AI132" s="67"/>
      <c r="AJ132" s="394"/>
      <c r="AL132" s="74"/>
      <c r="AM132" s="67"/>
      <c r="AN132" s="394"/>
      <c r="AP132" s="74"/>
      <c r="AQ132" s="67"/>
      <c r="AR132" s="394"/>
      <c r="AT132" s="74"/>
      <c r="AU132" s="67"/>
      <c r="AV132" s="394"/>
    </row>
    <row r="133" spans="1:48" ht="20.100000000000001" customHeight="1" x14ac:dyDescent="0.25">
      <c r="A133" s="66"/>
      <c r="B133" s="62"/>
      <c r="F133" s="74"/>
      <c r="G133" s="67"/>
      <c r="H133" s="394"/>
      <c r="J133" s="74"/>
      <c r="K133" s="67"/>
      <c r="L133" s="394"/>
      <c r="N133" s="74"/>
      <c r="O133" s="67"/>
      <c r="P133" s="394"/>
      <c r="R133" s="74"/>
      <c r="S133" s="67"/>
      <c r="T133" s="394"/>
      <c r="V133" s="74"/>
      <c r="W133" s="67"/>
      <c r="X133" s="394"/>
      <c r="Z133" s="74"/>
      <c r="AA133" s="67"/>
      <c r="AB133" s="394"/>
      <c r="AD133" s="74"/>
      <c r="AE133" s="67"/>
      <c r="AF133" s="394"/>
      <c r="AH133" s="74"/>
      <c r="AI133" s="67"/>
      <c r="AJ133" s="394"/>
      <c r="AL133" s="74"/>
      <c r="AM133" s="67"/>
      <c r="AN133" s="394"/>
      <c r="AP133" s="74"/>
      <c r="AQ133" s="67"/>
      <c r="AR133" s="394"/>
      <c r="AT133" s="74"/>
      <c r="AU133" s="67"/>
      <c r="AV133" s="394"/>
    </row>
    <row r="134" spans="1:48" ht="20.100000000000001" customHeight="1" x14ac:dyDescent="0.25">
      <c r="A134" s="61"/>
      <c r="B134" s="62"/>
      <c r="F134" s="74"/>
      <c r="G134" s="67"/>
      <c r="H134" s="394"/>
      <c r="J134" s="74"/>
      <c r="K134" s="67"/>
      <c r="L134" s="394"/>
      <c r="N134" s="74"/>
      <c r="O134" s="67"/>
      <c r="P134" s="394"/>
      <c r="R134" s="74"/>
      <c r="S134" s="67"/>
      <c r="T134" s="394"/>
      <c r="V134" s="74"/>
      <c r="W134" s="67"/>
      <c r="X134" s="394"/>
      <c r="Z134" s="74"/>
      <c r="AA134" s="67"/>
      <c r="AB134" s="394"/>
      <c r="AD134" s="74"/>
      <c r="AE134" s="67"/>
      <c r="AF134" s="394"/>
      <c r="AH134" s="74"/>
      <c r="AI134" s="67"/>
      <c r="AJ134" s="394"/>
      <c r="AL134" s="74"/>
      <c r="AM134" s="67"/>
      <c r="AN134" s="394"/>
      <c r="AP134" s="74"/>
      <c r="AQ134" s="67"/>
      <c r="AR134" s="394"/>
      <c r="AT134" s="74"/>
      <c r="AU134" s="67"/>
      <c r="AV134" s="394"/>
    </row>
    <row r="135" spans="1:48" x14ac:dyDescent="0.25">
      <c r="A135" s="69" t="s">
        <v>102</v>
      </c>
      <c r="B135" s="70"/>
      <c r="F135" s="71"/>
      <c r="G135" s="72">
        <f>+ROUND(G127*G129*$B$171/(LOOKUP(G128,$A$138:$A$171,$B$138:$B$171)),0)</f>
        <v>0</v>
      </c>
      <c r="H135" s="75">
        <f>+ROUND(G135/$B$171,2)</f>
        <v>0</v>
      </c>
      <c r="J135" s="71"/>
      <c r="K135" s="72">
        <f>+ROUND(K127*K129*$B$171/(LOOKUP(K128,$A$138:$A$171,$B$138:$B$171)),0)</f>
        <v>0</v>
      </c>
      <c r="L135" s="75">
        <f>+ROUND(K135/$B$171,2)</f>
        <v>0</v>
      </c>
      <c r="N135" s="71"/>
      <c r="O135" s="72">
        <f>+ROUND(O127*O129*$B$171/(LOOKUP(O128,$A$138:$A$171,$B$138:$B$171)),0)</f>
        <v>0</v>
      </c>
      <c r="P135" s="75">
        <f>+ROUND(O135/$B$171,2)</f>
        <v>0</v>
      </c>
      <c r="R135" s="71"/>
      <c r="S135" s="72">
        <f>+ROUND(S127*S129*$B$171/(LOOKUP(S128,$A$138:$A$171,$B$138:$B$171)),0)</f>
        <v>0</v>
      </c>
      <c r="T135" s="75">
        <f>+ROUND(S135/$B$171,2)</f>
        <v>0</v>
      </c>
      <c r="V135" s="71" t="s">
        <v>135</v>
      </c>
      <c r="W135" s="72">
        <f>+ROUND(W127*W129*$B$171/(LOOKUP(W128,$A$138:$A$171,$B$138:$B$171)),0)</f>
        <v>113328630</v>
      </c>
      <c r="X135" s="75">
        <f>+ROUND(W135/$B$171,2)</f>
        <v>136.85</v>
      </c>
      <c r="Z135" s="71" t="s">
        <v>93</v>
      </c>
      <c r="AA135" s="72">
        <f>+ROUND(AA127*AA129*$B$171/(LOOKUP(AA128,$A$138:$A$171,$B$138:$B$171)),0)</f>
        <v>0</v>
      </c>
      <c r="AB135" s="75">
        <f>+ROUND(AA135/$B$171,2)</f>
        <v>0</v>
      </c>
      <c r="AD135" s="71"/>
      <c r="AE135" s="72">
        <f>+ROUND(AE127*AE129*$B$171/(LOOKUP(AE128,$A$138:$A$171,$B$138:$B$171)),0)</f>
        <v>0</v>
      </c>
      <c r="AF135" s="75">
        <f>+ROUND(AE135/$B$171,2)</f>
        <v>0</v>
      </c>
      <c r="AH135" s="71"/>
      <c r="AI135" s="72">
        <f>+ROUND(AI127*AI129*$B$171/(LOOKUP(AI128,$A$138:$A$171,$B$138:$B$171)),0)</f>
        <v>0</v>
      </c>
      <c r="AJ135" s="75">
        <f>+ROUND(AI135/$B$171,2)</f>
        <v>0</v>
      </c>
      <c r="AL135" s="71" t="s">
        <v>93</v>
      </c>
      <c r="AM135" s="72">
        <f>+ROUND(AM127*AM129*$B$171/(LOOKUP(AM128,$A$138:$A$171,$B$138:$B$171)),0)</f>
        <v>84977081</v>
      </c>
      <c r="AN135" s="75">
        <f>+ROUND(AM135/$B$171,2)</f>
        <v>102.61</v>
      </c>
      <c r="AP135" s="71"/>
      <c r="AQ135" s="72">
        <f>+ROUND(AQ127*AQ129*$B$171/(LOOKUP(AQ128,$A$138:$A$171,$B$138:$B$171)),0)</f>
        <v>0</v>
      </c>
      <c r="AR135" s="75">
        <f>+ROUND(AQ135/$B$171,2)</f>
        <v>0</v>
      </c>
      <c r="AT135" s="71"/>
      <c r="AU135" s="72">
        <f>+ROUND(AU127*AU129*$B$171/(LOOKUP(AU128,$A$138:$A$171,$B$138:$B$171)),0)</f>
        <v>0</v>
      </c>
      <c r="AV135" s="75">
        <f>+ROUND(AU135/$B$171,2)</f>
        <v>0</v>
      </c>
    </row>
    <row r="138" spans="1:48" ht="15.75" x14ac:dyDescent="0.25">
      <c r="A138" s="79">
        <v>1986</v>
      </c>
      <c r="B138" s="80">
        <v>16811</v>
      </c>
    </row>
    <row r="139" spans="1:48" ht="15.75" x14ac:dyDescent="0.25">
      <c r="A139" s="79">
        <v>1987</v>
      </c>
      <c r="B139" s="80">
        <v>20510</v>
      </c>
    </row>
    <row r="140" spans="1:48" ht="15.75" x14ac:dyDescent="0.25">
      <c r="A140" s="79">
        <v>1988</v>
      </c>
      <c r="B140" s="80">
        <v>25637</v>
      </c>
    </row>
    <row r="141" spans="1:48" ht="15.75" x14ac:dyDescent="0.25">
      <c r="A141" s="79">
        <v>1989</v>
      </c>
      <c r="B141" s="80">
        <v>32560</v>
      </c>
    </row>
    <row r="142" spans="1:48" ht="15.75" x14ac:dyDescent="0.25">
      <c r="A142" s="79">
        <v>1990</v>
      </c>
      <c r="B142" s="80">
        <v>41025</v>
      </c>
    </row>
    <row r="143" spans="1:48" ht="15.75" x14ac:dyDescent="0.25">
      <c r="A143" s="79">
        <v>1991</v>
      </c>
      <c r="B143" s="80">
        <v>51716</v>
      </c>
    </row>
    <row r="144" spans="1:48" ht="15.75" x14ac:dyDescent="0.25">
      <c r="A144" s="79">
        <v>1992</v>
      </c>
      <c r="B144" s="80">
        <v>65190</v>
      </c>
    </row>
    <row r="145" spans="1:2" ht="15.75" x14ac:dyDescent="0.25">
      <c r="A145" s="79">
        <v>1993</v>
      </c>
      <c r="B145" s="80">
        <v>81510</v>
      </c>
    </row>
    <row r="146" spans="1:2" ht="15.75" x14ac:dyDescent="0.25">
      <c r="A146" s="79">
        <v>1994</v>
      </c>
      <c r="B146" s="80">
        <v>98700</v>
      </c>
    </row>
    <row r="147" spans="1:2" ht="15.75" x14ac:dyDescent="0.25">
      <c r="A147" s="79">
        <v>1995</v>
      </c>
      <c r="B147" s="80">
        <v>118934</v>
      </c>
    </row>
    <row r="148" spans="1:2" ht="15.75" x14ac:dyDescent="0.25">
      <c r="A148" s="79">
        <v>1996</v>
      </c>
      <c r="B148" s="80">
        <v>142125</v>
      </c>
    </row>
    <row r="149" spans="1:2" ht="15.75" x14ac:dyDescent="0.25">
      <c r="A149" s="79">
        <v>1997</v>
      </c>
      <c r="B149" s="81">
        <v>172005</v>
      </c>
    </row>
    <row r="150" spans="1:2" ht="15.75" x14ac:dyDescent="0.25">
      <c r="A150" s="79">
        <v>1998</v>
      </c>
      <c r="B150" s="81">
        <v>203826</v>
      </c>
    </row>
    <row r="151" spans="1:2" ht="15.75" x14ac:dyDescent="0.25">
      <c r="A151" s="79">
        <v>1999</v>
      </c>
      <c r="B151" s="80">
        <v>236460</v>
      </c>
    </row>
    <row r="152" spans="1:2" ht="15.75" x14ac:dyDescent="0.25">
      <c r="A152" s="79">
        <v>2000</v>
      </c>
      <c r="B152" s="82">
        <v>260100</v>
      </c>
    </row>
    <row r="153" spans="1:2" ht="15.75" x14ac:dyDescent="0.25">
      <c r="A153" s="79">
        <v>2001</v>
      </c>
      <c r="B153" s="82">
        <v>286000</v>
      </c>
    </row>
    <row r="154" spans="1:2" ht="15.75" x14ac:dyDescent="0.25">
      <c r="A154" s="79">
        <v>2002</v>
      </c>
      <c r="B154" s="82">
        <v>309000</v>
      </c>
    </row>
    <row r="155" spans="1:2" ht="15.75" x14ac:dyDescent="0.25">
      <c r="A155" s="79">
        <v>2003</v>
      </c>
      <c r="B155" s="82">
        <v>332000</v>
      </c>
    </row>
    <row r="156" spans="1:2" ht="15.75" x14ac:dyDescent="0.25">
      <c r="A156" s="79">
        <v>2004</v>
      </c>
      <c r="B156" s="82">
        <v>358000</v>
      </c>
    </row>
    <row r="157" spans="1:2" ht="15.75" x14ac:dyDescent="0.25">
      <c r="A157" s="79">
        <v>2005</v>
      </c>
      <c r="B157" s="82">
        <v>381500</v>
      </c>
    </row>
    <row r="158" spans="1:2" ht="15.75" x14ac:dyDescent="0.25">
      <c r="A158" s="79">
        <v>2006</v>
      </c>
      <c r="B158" s="82">
        <v>408000</v>
      </c>
    </row>
    <row r="159" spans="1:2" ht="15.75" x14ac:dyDescent="0.25">
      <c r="A159" s="79">
        <v>2007</v>
      </c>
      <c r="B159" s="82">
        <v>433700</v>
      </c>
    </row>
    <row r="160" spans="1:2" ht="15.75" x14ac:dyDescent="0.25">
      <c r="A160" s="79">
        <v>2008</v>
      </c>
      <c r="B160" s="82">
        <v>461500</v>
      </c>
    </row>
    <row r="161" spans="1:2" ht="15.75" x14ac:dyDescent="0.25">
      <c r="A161" s="79">
        <v>2009</v>
      </c>
      <c r="B161" s="82">
        <v>496900</v>
      </c>
    </row>
    <row r="162" spans="1:2" ht="15.75" x14ac:dyDescent="0.25">
      <c r="A162" s="79">
        <v>2010</v>
      </c>
      <c r="B162" s="82">
        <v>515000</v>
      </c>
    </row>
    <row r="163" spans="1:2" ht="15.75" x14ac:dyDescent="0.25">
      <c r="A163" s="79">
        <v>2011</v>
      </c>
      <c r="B163" s="82">
        <v>535600</v>
      </c>
    </row>
    <row r="164" spans="1:2" ht="15.75" x14ac:dyDescent="0.25">
      <c r="A164" s="79">
        <v>2012</v>
      </c>
      <c r="B164" s="82">
        <v>566700</v>
      </c>
    </row>
    <row r="165" spans="1:2" ht="15.75" x14ac:dyDescent="0.25">
      <c r="A165" s="79">
        <v>2013</v>
      </c>
      <c r="B165" s="82">
        <v>589500</v>
      </c>
    </row>
    <row r="166" spans="1:2" ht="15.75" x14ac:dyDescent="0.25">
      <c r="A166" s="79">
        <v>2014</v>
      </c>
      <c r="B166" s="82">
        <v>616000</v>
      </c>
    </row>
    <row r="167" spans="1:2" ht="15.75" x14ac:dyDescent="0.25">
      <c r="A167" s="79">
        <v>2015</v>
      </c>
      <c r="B167" s="82">
        <v>644350</v>
      </c>
    </row>
    <row r="168" spans="1:2" ht="15.75" x14ac:dyDescent="0.25">
      <c r="A168" s="79">
        <v>2016</v>
      </c>
      <c r="B168" s="82">
        <v>689454</v>
      </c>
    </row>
    <row r="169" spans="1:2" ht="15.75" x14ac:dyDescent="0.25">
      <c r="A169" s="79">
        <v>2017</v>
      </c>
      <c r="B169" s="83">
        <v>737717</v>
      </c>
    </row>
    <row r="170" spans="1:2" ht="15.75" x14ac:dyDescent="0.25">
      <c r="A170" s="79">
        <v>2018</v>
      </c>
      <c r="B170" s="83">
        <v>781242</v>
      </c>
    </row>
    <row r="171" spans="1:2" ht="15.75" x14ac:dyDescent="0.25">
      <c r="A171" s="79">
        <v>2019</v>
      </c>
      <c r="B171" s="83">
        <v>828116</v>
      </c>
    </row>
  </sheetData>
  <mergeCells count="118">
    <mergeCell ref="H68:H74"/>
    <mergeCell ref="L68:L74"/>
    <mergeCell ref="H56:H62"/>
    <mergeCell ref="H44:H50"/>
    <mergeCell ref="L44:L50"/>
    <mergeCell ref="L56:L62"/>
    <mergeCell ref="L80:L86"/>
    <mergeCell ref="H32:H38"/>
    <mergeCell ref="A2:B3"/>
    <mergeCell ref="A6:B6"/>
    <mergeCell ref="A15:B15"/>
    <mergeCell ref="L20:L26"/>
    <mergeCell ref="H20:H26"/>
    <mergeCell ref="A10:B11"/>
    <mergeCell ref="D10:D11"/>
    <mergeCell ref="A12:B13"/>
    <mergeCell ref="D12:D13"/>
    <mergeCell ref="A8:B8"/>
    <mergeCell ref="L32:L38"/>
    <mergeCell ref="H128:H134"/>
    <mergeCell ref="H116:H122"/>
    <mergeCell ref="L116:L122"/>
    <mergeCell ref="H104:H110"/>
    <mergeCell ref="H92:H98"/>
    <mergeCell ref="L92:L98"/>
    <mergeCell ref="L104:L110"/>
    <mergeCell ref="L128:L134"/>
    <mergeCell ref="H80:H86"/>
    <mergeCell ref="P80:P86"/>
    <mergeCell ref="P92:P98"/>
    <mergeCell ref="P104:P110"/>
    <mergeCell ref="P116:P122"/>
    <mergeCell ref="P128:P134"/>
    <mergeCell ref="P20:P26"/>
    <mergeCell ref="P32:P38"/>
    <mergeCell ref="P44:P50"/>
    <mergeCell ref="P56:P62"/>
    <mergeCell ref="P68:P74"/>
    <mergeCell ref="T80:T86"/>
    <mergeCell ref="T92:T98"/>
    <mergeCell ref="T104:T110"/>
    <mergeCell ref="T116:T122"/>
    <mergeCell ref="T128:T134"/>
    <mergeCell ref="T20:T26"/>
    <mergeCell ref="T32:T38"/>
    <mergeCell ref="T44:T50"/>
    <mergeCell ref="T56:T62"/>
    <mergeCell ref="T68:T74"/>
    <mergeCell ref="X80:X86"/>
    <mergeCell ref="X92:X98"/>
    <mergeCell ref="X104:X110"/>
    <mergeCell ref="X116:X122"/>
    <mergeCell ref="X128:X134"/>
    <mergeCell ref="X20:X26"/>
    <mergeCell ref="X32:X38"/>
    <mergeCell ref="X44:X50"/>
    <mergeCell ref="X56:X62"/>
    <mergeCell ref="X68:X74"/>
    <mergeCell ref="AB80:AB86"/>
    <mergeCell ref="AB92:AB98"/>
    <mergeCell ref="AB104:AB110"/>
    <mergeCell ref="AB116:AB122"/>
    <mergeCell ref="AB128:AB134"/>
    <mergeCell ref="AB20:AB26"/>
    <mergeCell ref="AB32:AB38"/>
    <mergeCell ref="AB44:AB50"/>
    <mergeCell ref="AB56:AB62"/>
    <mergeCell ref="AB68:AB74"/>
    <mergeCell ref="AF80:AF86"/>
    <mergeCell ref="AF92:AF98"/>
    <mergeCell ref="AF104:AF110"/>
    <mergeCell ref="AF116:AF122"/>
    <mergeCell ref="AF128:AF134"/>
    <mergeCell ref="AF20:AF26"/>
    <mergeCell ref="AF32:AF38"/>
    <mergeCell ref="AF44:AF50"/>
    <mergeCell ref="AF56:AF62"/>
    <mergeCell ref="AF68:AF74"/>
    <mergeCell ref="AJ80:AJ86"/>
    <mergeCell ref="AJ92:AJ98"/>
    <mergeCell ref="AJ104:AJ110"/>
    <mergeCell ref="AJ116:AJ122"/>
    <mergeCell ref="AJ128:AJ134"/>
    <mergeCell ref="AJ20:AJ26"/>
    <mergeCell ref="AJ32:AJ38"/>
    <mergeCell ref="AJ44:AJ50"/>
    <mergeCell ref="AJ56:AJ62"/>
    <mergeCell ref="AJ68:AJ74"/>
    <mergeCell ref="AN80:AN86"/>
    <mergeCell ref="AN92:AN98"/>
    <mergeCell ref="AN104:AN110"/>
    <mergeCell ref="AN116:AN122"/>
    <mergeCell ref="AN128:AN134"/>
    <mergeCell ref="AN20:AN26"/>
    <mergeCell ref="AN32:AN38"/>
    <mergeCell ref="AN44:AN50"/>
    <mergeCell ref="AN56:AN62"/>
    <mergeCell ref="AN68:AN74"/>
    <mergeCell ref="AR80:AR86"/>
    <mergeCell ref="AR92:AR98"/>
    <mergeCell ref="AR104:AR110"/>
    <mergeCell ref="AR116:AR122"/>
    <mergeCell ref="AR128:AR134"/>
    <mergeCell ref="AR20:AR26"/>
    <mergeCell ref="AR32:AR38"/>
    <mergeCell ref="AR44:AR50"/>
    <mergeCell ref="AR56:AR62"/>
    <mergeCell ref="AR68:AR74"/>
    <mergeCell ref="AV80:AV86"/>
    <mergeCell ref="AV92:AV98"/>
    <mergeCell ref="AV104:AV110"/>
    <mergeCell ref="AV116:AV122"/>
    <mergeCell ref="AV128:AV134"/>
    <mergeCell ref="AV20:AV26"/>
    <mergeCell ref="AV32:AV38"/>
    <mergeCell ref="AV44:AV50"/>
    <mergeCell ref="AV56:AV62"/>
    <mergeCell ref="AV68:AV74"/>
  </mergeCells>
  <conditionalFormatting sqref="H6:H7 H12:H13">
    <cfRule type="cellIs" dxfId="151" priority="339" operator="equal">
      <formula>"NO CUMPLE"</formula>
    </cfRule>
  </conditionalFormatting>
  <conditionalFormatting sqref="H10:H11">
    <cfRule type="cellIs" dxfId="150" priority="322" operator="equal">
      <formula>"NO CUMPLE"</formula>
    </cfRule>
  </conditionalFormatting>
  <conditionalFormatting sqref="G15">
    <cfRule type="cellIs" dxfId="149" priority="310" operator="equal">
      <formula>"NO CUMPLE"</formula>
    </cfRule>
    <cfRule type="cellIs" dxfId="148" priority="311" operator="equal">
      <formula>"CUMPLE"</formula>
    </cfRule>
  </conditionalFormatting>
  <conditionalFormatting sqref="H8:H9">
    <cfRule type="cellIs" dxfId="147" priority="66" operator="equal">
      <formula>"NO CUMPLE"</formula>
    </cfRule>
  </conditionalFormatting>
  <conditionalFormatting sqref="L6:L7 L12:L13">
    <cfRule type="cellIs" dxfId="146" priority="50" operator="equal">
      <formula>"NO CUMPLE"</formula>
    </cfRule>
  </conditionalFormatting>
  <conditionalFormatting sqref="L10:L11">
    <cfRule type="cellIs" dxfId="145" priority="49" operator="equal">
      <formula>"NO CUMPLE"</formula>
    </cfRule>
  </conditionalFormatting>
  <conditionalFormatting sqref="K15">
    <cfRule type="cellIs" dxfId="144" priority="47" operator="equal">
      <formula>"NO CUMPLE"</formula>
    </cfRule>
    <cfRule type="cellIs" dxfId="143" priority="48" operator="equal">
      <formula>"CUMPLE"</formula>
    </cfRule>
  </conditionalFormatting>
  <conditionalFormatting sqref="L8:L9">
    <cfRule type="cellIs" dxfId="142" priority="46" operator="equal">
      <formula>"NO CUMPLE"</formula>
    </cfRule>
  </conditionalFormatting>
  <conditionalFormatting sqref="P6:P7 P12:P13">
    <cfRule type="cellIs" dxfId="141" priority="45" operator="equal">
      <formula>"NO CUMPLE"</formula>
    </cfRule>
  </conditionalFormatting>
  <conditionalFormatting sqref="P10:P11">
    <cfRule type="cellIs" dxfId="140" priority="44" operator="equal">
      <formula>"NO CUMPLE"</formula>
    </cfRule>
  </conditionalFormatting>
  <conditionalFormatting sqref="O15">
    <cfRule type="cellIs" dxfId="139" priority="42" operator="equal">
      <formula>"NO CUMPLE"</formula>
    </cfRule>
    <cfRule type="cellIs" dxfId="138" priority="43" operator="equal">
      <formula>"CUMPLE"</formula>
    </cfRule>
  </conditionalFormatting>
  <conditionalFormatting sqref="P8:P9">
    <cfRule type="cellIs" dxfId="137" priority="41" operator="equal">
      <formula>"NO CUMPLE"</formula>
    </cfRule>
  </conditionalFormatting>
  <conditionalFormatting sqref="T6:T7 T12:T13">
    <cfRule type="cellIs" dxfId="136" priority="40" operator="equal">
      <formula>"NO CUMPLE"</formula>
    </cfRule>
  </conditionalFormatting>
  <conditionalFormatting sqref="T10:T11">
    <cfRule type="cellIs" dxfId="135" priority="39" operator="equal">
      <formula>"NO CUMPLE"</formula>
    </cfRule>
  </conditionalFormatting>
  <conditionalFormatting sqref="S15">
    <cfRule type="cellIs" dxfId="134" priority="37" operator="equal">
      <formula>"NO CUMPLE"</formula>
    </cfRule>
    <cfRule type="cellIs" dxfId="133" priority="38" operator="equal">
      <formula>"CUMPLE"</formula>
    </cfRule>
  </conditionalFormatting>
  <conditionalFormatting sqref="T8:T9">
    <cfRule type="cellIs" dxfId="132" priority="36" operator="equal">
      <formula>"NO CUMPLE"</formula>
    </cfRule>
  </conditionalFormatting>
  <conditionalFormatting sqref="X6:X7 X12:X13">
    <cfRule type="cellIs" dxfId="131" priority="35" operator="equal">
      <formula>"NO CUMPLE"</formula>
    </cfRule>
  </conditionalFormatting>
  <conditionalFormatting sqref="X10:X11">
    <cfRule type="cellIs" dxfId="130" priority="34" operator="equal">
      <formula>"NO CUMPLE"</formula>
    </cfRule>
  </conditionalFormatting>
  <conditionalFormatting sqref="W15">
    <cfRule type="cellIs" dxfId="129" priority="32" operator="equal">
      <formula>"NO CUMPLE"</formula>
    </cfRule>
    <cfRule type="cellIs" dxfId="128" priority="33" operator="equal">
      <formula>"CUMPLE"</formula>
    </cfRule>
  </conditionalFormatting>
  <conditionalFormatting sqref="X8:X9">
    <cfRule type="cellIs" dxfId="127" priority="31" operator="equal">
      <formula>"NO CUMPLE"</formula>
    </cfRule>
  </conditionalFormatting>
  <conditionalFormatting sqref="AB6:AB7 AB12:AB13">
    <cfRule type="cellIs" dxfId="126" priority="30" operator="equal">
      <formula>"NO CUMPLE"</formula>
    </cfRule>
  </conditionalFormatting>
  <conditionalFormatting sqref="AB10:AB11">
    <cfRule type="cellIs" dxfId="125" priority="29" operator="equal">
      <formula>"NO CUMPLE"</formula>
    </cfRule>
  </conditionalFormatting>
  <conditionalFormatting sqref="AA15">
    <cfRule type="cellIs" dxfId="124" priority="27" operator="equal">
      <formula>"NO CUMPLE"</formula>
    </cfRule>
    <cfRule type="cellIs" dxfId="123" priority="28" operator="equal">
      <formula>"CUMPLE"</formula>
    </cfRule>
  </conditionalFormatting>
  <conditionalFormatting sqref="AB8:AB9">
    <cfRule type="cellIs" dxfId="122" priority="26" operator="equal">
      <formula>"NO CUMPLE"</formula>
    </cfRule>
  </conditionalFormatting>
  <conditionalFormatting sqref="AF8:AF9">
    <cfRule type="cellIs" dxfId="121" priority="21" operator="equal">
      <formula>"NO CUMPLE"</formula>
    </cfRule>
  </conditionalFormatting>
  <conditionalFormatting sqref="AJ8:AJ9">
    <cfRule type="cellIs" dxfId="120" priority="16" operator="equal">
      <formula>"NO CUMPLE"</formula>
    </cfRule>
  </conditionalFormatting>
  <conditionalFormatting sqref="AN8:AN9">
    <cfRule type="cellIs" dxfId="119" priority="11" operator="equal">
      <formula>"NO CUMPLE"</formula>
    </cfRule>
  </conditionalFormatting>
  <conditionalFormatting sqref="AF6:AF7 AF12:AF13">
    <cfRule type="cellIs" dxfId="118" priority="25" operator="equal">
      <formula>"NO CUMPLE"</formula>
    </cfRule>
  </conditionalFormatting>
  <conditionalFormatting sqref="AF10:AF11">
    <cfRule type="cellIs" dxfId="117" priority="24" operator="equal">
      <formula>"NO CUMPLE"</formula>
    </cfRule>
  </conditionalFormatting>
  <conditionalFormatting sqref="AE15">
    <cfRule type="cellIs" dxfId="116" priority="22" operator="equal">
      <formula>"NO CUMPLE"</formula>
    </cfRule>
    <cfRule type="cellIs" dxfId="115" priority="23" operator="equal">
      <formula>"CUMPLE"</formula>
    </cfRule>
  </conditionalFormatting>
  <conditionalFormatting sqref="AJ6:AJ7 AJ12:AJ13">
    <cfRule type="cellIs" dxfId="114" priority="20" operator="equal">
      <formula>"NO CUMPLE"</formula>
    </cfRule>
  </conditionalFormatting>
  <conditionalFormatting sqref="AJ10:AJ11">
    <cfRule type="cellIs" dxfId="113" priority="19" operator="equal">
      <formula>"NO CUMPLE"</formula>
    </cfRule>
  </conditionalFormatting>
  <conditionalFormatting sqref="AI15">
    <cfRule type="cellIs" dxfId="112" priority="17" operator="equal">
      <formula>"NO CUMPLE"</formula>
    </cfRule>
    <cfRule type="cellIs" dxfId="111" priority="18" operator="equal">
      <formula>"CUMPLE"</formula>
    </cfRule>
  </conditionalFormatting>
  <conditionalFormatting sqref="AN6:AN7 AN12:AN13">
    <cfRule type="cellIs" dxfId="110" priority="15" operator="equal">
      <formula>"NO CUMPLE"</formula>
    </cfRule>
  </conditionalFormatting>
  <conditionalFormatting sqref="AN10:AN11">
    <cfRule type="cellIs" dxfId="109" priority="14" operator="equal">
      <formula>"NO CUMPLE"</formula>
    </cfRule>
  </conditionalFormatting>
  <conditionalFormatting sqref="AM15">
    <cfRule type="cellIs" dxfId="108" priority="12" operator="equal">
      <formula>"NO CUMPLE"</formula>
    </cfRule>
    <cfRule type="cellIs" dxfId="107" priority="13" operator="equal">
      <formula>"CUMPLE"</formula>
    </cfRule>
  </conditionalFormatting>
  <conditionalFormatting sqref="AR8:AR9">
    <cfRule type="cellIs" dxfId="106" priority="6" operator="equal">
      <formula>"NO CUMPLE"</formula>
    </cfRule>
  </conditionalFormatting>
  <conditionalFormatting sqref="AR6:AR7 AR12:AR13">
    <cfRule type="cellIs" dxfId="105" priority="10" operator="equal">
      <formula>"NO CUMPLE"</formula>
    </cfRule>
  </conditionalFormatting>
  <conditionalFormatting sqref="AR10:AR11">
    <cfRule type="cellIs" dxfId="104" priority="9" operator="equal">
      <formula>"NO CUMPLE"</formula>
    </cfRule>
  </conditionalFormatting>
  <conditionalFormatting sqref="AQ15">
    <cfRule type="cellIs" dxfId="103" priority="7" operator="equal">
      <formula>"NO CUMPLE"</formula>
    </cfRule>
    <cfRule type="cellIs" dxfId="102" priority="8" operator="equal">
      <formula>"CUMPLE"</formula>
    </cfRule>
  </conditionalFormatting>
  <conditionalFormatting sqref="AV8:AV9">
    <cfRule type="cellIs" dxfId="101" priority="1" operator="equal">
      <formula>"NO CUMPLE"</formula>
    </cfRule>
  </conditionalFormatting>
  <conditionalFormatting sqref="AV6:AV7 AV12:AV13">
    <cfRule type="cellIs" dxfId="100" priority="5" operator="equal">
      <formula>"NO CUMPLE"</formula>
    </cfRule>
  </conditionalFormatting>
  <conditionalFormatting sqref="AV10:AV11">
    <cfRule type="cellIs" dxfId="99" priority="4" operator="equal">
      <formula>"NO CUMPLE"</formula>
    </cfRule>
  </conditionalFormatting>
  <conditionalFormatting sqref="AU15">
    <cfRule type="cellIs" dxfId="98" priority="2" operator="equal">
      <formula>"NO CUMPLE"</formula>
    </cfRule>
    <cfRule type="cellIs" dxfId="97" priority="3" operator="equal">
      <formula>"CUMPLE"</formula>
    </cfRule>
  </conditionalFormatting>
  <pageMargins left="0.7" right="0.7" top="0.75" bottom="0.75" header="0.3" footer="0.3"/>
  <pageSetup orientation="portrait" horizontalDpi="0"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7"/>
  <sheetViews>
    <sheetView tabSelected="1" view="pageBreakPreview" zoomScale="70" zoomScaleNormal="80" zoomScaleSheetLayoutView="70" workbookViewId="0">
      <pane xSplit="4" ySplit="12" topLeftCell="E20" activePane="bottomRight" state="frozen"/>
      <selection pane="topRight" activeCell="E1" sqref="E1"/>
      <selection pane="bottomLeft" activeCell="A13" sqref="A13"/>
      <selection pane="bottomRight" activeCell="C34" sqref="C34"/>
    </sheetView>
  </sheetViews>
  <sheetFormatPr baseColWidth="10" defaultColWidth="11.42578125" defaultRowHeight="12.75" x14ac:dyDescent="0.2"/>
  <cols>
    <col min="1" max="1" width="11.42578125" style="174"/>
    <col min="2" max="2" width="70.7109375" style="174" customWidth="1"/>
    <col min="3" max="3" width="52.28515625" style="174" customWidth="1"/>
    <col min="4" max="4" width="16" style="174" customWidth="1"/>
    <col min="5" max="5" width="30.7109375" style="174" customWidth="1"/>
    <col min="6" max="6" width="15.7109375" style="174" customWidth="1"/>
    <col min="7" max="7" width="30.7109375" style="174" customWidth="1"/>
    <col min="8" max="8" width="15.7109375" style="174" customWidth="1"/>
    <col min="9" max="9" width="30.7109375" style="174" customWidth="1"/>
    <col min="10" max="10" width="15.7109375" style="174" customWidth="1"/>
    <col min="11" max="11" width="30.7109375" style="174" customWidth="1"/>
    <col min="12" max="12" width="15.7109375" style="174" customWidth="1"/>
    <col min="13" max="13" width="30.7109375" style="174" customWidth="1"/>
    <col min="14" max="14" width="15.7109375" style="174" customWidth="1"/>
    <col min="15" max="15" width="30.7109375" style="174" customWidth="1"/>
    <col min="16" max="16" width="15.7109375" style="174" customWidth="1"/>
    <col min="17" max="17" width="30.7109375" style="174" customWidth="1"/>
    <col min="18" max="18" width="15.7109375" style="174" customWidth="1"/>
    <col min="19" max="19" width="30.7109375" style="174" customWidth="1"/>
    <col min="20" max="20" width="15.7109375" style="174" customWidth="1"/>
    <col min="21" max="21" width="30.7109375" style="174" customWidth="1"/>
    <col min="22" max="22" width="15.7109375" style="174" customWidth="1"/>
    <col min="23" max="23" width="30.7109375" style="174" customWidth="1"/>
    <col min="24" max="24" width="15.7109375" style="174" customWidth="1"/>
    <col min="25" max="25" width="30.7109375" style="174" customWidth="1"/>
    <col min="26" max="26" width="15.7109375" style="174" customWidth="1"/>
    <col min="27" max="16384" width="11.42578125" style="174"/>
  </cols>
  <sheetData>
    <row r="1" spans="1:26" ht="19.5" customHeight="1" x14ac:dyDescent="0.5">
      <c r="A1" s="172" t="s">
        <v>122</v>
      </c>
      <c r="B1" s="173"/>
      <c r="C1" s="173"/>
      <c r="D1" s="173"/>
      <c r="E1" s="175"/>
      <c r="F1" s="212"/>
      <c r="G1" s="175"/>
      <c r="H1" s="175"/>
      <c r="I1" s="175"/>
      <c r="J1" s="212"/>
      <c r="K1" s="175"/>
      <c r="L1" s="212"/>
      <c r="M1" s="175"/>
      <c r="N1" s="212"/>
      <c r="O1" s="175"/>
      <c r="P1" s="212"/>
      <c r="Q1" s="175"/>
      <c r="R1" s="212"/>
      <c r="S1" s="175"/>
      <c r="T1" s="212"/>
      <c r="U1" s="175"/>
      <c r="V1" s="212"/>
      <c r="W1" s="175"/>
      <c r="X1" s="212"/>
      <c r="Y1" s="175"/>
      <c r="Z1" s="212"/>
    </row>
    <row r="2" spans="1:26" ht="19.5" customHeight="1" x14ac:dyDescent="0.2">
      <c r="A2" s="172" t="s">
        <v>152</v>
      </c>
      <c r="B2" s="173"/>
      <c r="C2" s="173"/>
      <c r="D2" s="173"/>
      <c r="E2" s="175"/>
      <c r="F2" s="175"/>
      <c r="G2" s="175"/>
      <c r="H2" s="175"/>
      <c r="I2" s="175"/>
      <c r="J2" s="175"/>
      <c r="K2" s="175"/>
      <c r="L2" s="175"/>
      <c r="M2" s="175"/>
      <c r="N2" s="175"/>
      <c r="O2" s="175"/>
      <c r="P2" s="175"/>
      <c r="Q2" s="175"/>
      <c r="R2" s="175"/>
      <c r="S2" s="175"/>
      <c r="T2" s="175"/>
      <c r="U2" s="175"/>
      <c r="V2" s="175"/>
      <c r="W2" s="175"/>
      <c r="X2" s="175"/>
      <c r="Y2" s="175"/>
      <c r="Z2" s="175"/>
    </row>
    <row r="3" spans="1:26" x14ac:dyDescent="0.2">
      <c r="A3" s="176"/>
      <c r="E3" s="176"/>
      <c r="F3" s="176"/>
      <c r="G3" s="176"/>
      <c r="H3" s="176"/>
      <c r="I3" s="176"/>
      <c r="J3" s="176"/>
      <c r="K3" s="176"/>
      <c r="L3" s="176"/>
      <c r="M3" s="176"/>
      <c r="N3" s="176"/>
      <c r="O3" s="176"/>
      <c r="P3" s="176"/>
      <c r="Q3" s="176"/>
      <c r="R3" s="176"/>
      <c r="S3" s="176"/>
      <c r="T3" s="176"/>
      <c r="U3" s="176"/>
      <c r="V3" s="176"/>
      <c r="W3" s="176"/>
      <c r="X3" s="176"/>
      <c r="Y3" s="176"/>
      <c r="Z3" s="176"/>
    </row>
    <row r="4" spans="1:26" ht="15.75" customHeight="1" x14ac:dyDescent="0.2">
      <c r="A4" s="87" t="s">
        <v>163</v>
      </c>
      <c r="B4" s="177"/>
      <c r="C4" s="177"/>
      <c r="D4" s="177"/>
      <c r="E4" s="87"/>
      <c r="F4" s="87"/>
      <c r="G4" s="87"/>
      <c r="H4" s="87"/>
      <c r="I4" s="87"/>
      <c r="J4" s="87"/>
      <c r="K4" s="87"/>
      <c r="L4" s="87"/>
      <c r="M4" s="87"/>
      <c r="N4" s="87"/>
      <c r="O4" s="87"/>
      <c r="P4" s="87"/>
      <c r="Q4" s="87"/>
      <c r="R4" s="87"/>
      <c r="S4" s="87"/>
      <c r="T4" s="87"/>
      <c r="U4" s="87"/>
      <c r="V4" s="87"/>
      <c r="W4" s="87"/>
      <c r="X4" s="87"/>
      <c r="Y4" s="87"/>
      <c r="Z4" s="87"/>
    </row>
    <row r="5" spans="1:26" ht="18.75" customHeight="1" x14ac:dyDescent="0.2">
      <c r="A5" s="178" t="s">
        <v>153</v>
      </c>
      <c r="B5" s="179"/>
      <c r="C5" s="179"/>
      <c r="D5" s="179"/>
      <c r="E5" s="178"/>
      <c r="F5" s="178"/>
      <c r="G5" s="178"/>
      <c r="H5" s="178"/>
      <c r="I5" s="178"/>
      <c r="J5" s="178"/>
      <c r="K5" s="178"/>
      <c r="L5" s="178"/>
      <c r="M5" s="178"/>
      <c r="N5" s="178"/>
      <c r="O5" s="178"/>
      <c r="P5" s="178"/>
      <c r="Q5" s="178"/>
      <c r="R5" s="178"/>
      <c r="S5" s="178"/>
      <c r="T5" s="178"/>
      <c r="U5" s="178"/>
      <c r="V5" s="178"/>
      <c r="W5" s="178"/>
      <c r="X5" s="178"/>
      <c r="Y5" s="178"/>
      <c r="Z5" s="178"/>
    </row>
    <row r="6" spans="1:26" x14ac:dyDescent="0.2">
      <c r="A6" s="176"/>
      <c r="E6" s="176"/>
      <c r="F6" s="176"/>
      <c r="G6" s="176"/>
      <c r="H6" s="176"/>
      <c r="I6" s="176"/>
      <c r="J6" s="176"/>
      <c r="K6" s="176"/>
      <c r="L6" s="176"/>
      <c r="M6" s="176"/>
      <c r="N6" s="176"/>
      <c r="O6" s="176"/>
      <c r="P6" s="176"/>
      <c r="Q6" s="176"/>
      <c r="R6" s="176"/>
      <c r="S6" s="176"/>
      <c r="T6" s="176"/>
      <c r="U6" s="176"/>
      <c r="V6" s="176"/>
      <c r="W6" s="176"/>
      <c r="X6" s="176"/>
      <c r="Y6" s="176"/>
      <c r="Z6" s="176"/>
    </row>
    <row r="7" spans="1:26" ht="56.25" customHeight="1" x14ac:dyDescent="0.2">
      <c r="A7" s="415" t="s">
        <v>376</v>
      </c>
      <c r="B7" s="415"/>
      <c r="C7" s="217"/>
      <c r="D7" s="216"/>
      <c r="E7" s="180"/>
      <c r="F7" s="205"/>
      <c r="G7" s="190"/>
      <c r="H7" s="205"/>
      <c r="I7" s="234"/>
      <c r="J7" s="234"/>
      <c r="K7" s="234"/>
      <c r="L7" s="234"/>
      <c r="M7" s="234"/>
      <c r="N7" s="234"/>
      <c r="O7" s="234"/>
      <c r="P7" s="234"/>
      <c r="Q7" s="234"/>
      <c r="R7" s="234"/>
      <c r="S7" s="234"/>
      <c r="T7" s="234"/>
      <c r="U7" s="234"/>
      <c r="V7" s="234"/>
      <c r="W7" s="246"/>
      <c r="X7" s="246"/>
      <c r="Y7" s="246"/>
      <c r="Z7" s="246"/>
    </row>
    <row r="8" spans="1:26" s="183" customFormat="1" x14ac:dyDescent="0.2">
      <c r="A8" s="181"/>
      <c r="B8" s="182"/>
      <c r="C8" s="182"/>
      <c r="D8" s="182"/>
      <c r="E8" s="182"/>
      <c r="F8" s="182"/>
      <c r="G8" s="182"/>
      <c r="H8" s="182"/>
      <c r="I8" s="182"/>
      <c r="J8" s="182"/>
      <c r="K8" s="182"/>
      <c r="L8" s="182"/>
      <c r="M8" s="182"/>
      <c r="N8" s="182"/>
      <c r="O8" s="182"/>
      <c r="P8" s="182"/>
      <c r="Q8" s="182"/>
      <c r="R8" s="182"/>
      <c r="S8" s="182"/>
      <c r="T8" s="182"/>
      <c r="U8" s="182"/>
      <c r="V8" s="182"/>
      <c r="W8" s="182"/>
      <c r="X8" s="182"/>
      <c r="Y8" s="182"/>
      <c r="Z8" s="182"/>
    </row>
    <row r="9" spans="1:26" x14ac:dyDescent="0.2">
      <c r="A9" s="184"/>
      <c r="B9" s="185"/>
      <c r="C9" s="235"/>
      <c r="D9" s="222"/>
      <c r="E9" s="385">
        <v>1</v>
      </c>
      <c r="F9" s="401"/>
      <c r="G9" s="385">
        <v>2</v>
      </c>
      <c r="H9" s="401"/>
      <c r="I9" s="385">
        <v>3</v>
      </c>
      <c r="J9" s="401"/>
      <c r="K9" s="385">
        <v>4</v>
      </c>
      <c r="L9" s="401"/>
      <c r="M9" s="385">
        <v>5</v>
      </c>
      <c r="N9" s="401"/>
      <c r="O9" s="385">
        <v>6</v>
      </c>
      <c r="P9" s="401"/>
      <c r="Q9" s="385">
        <v>7</v>
      </c>
      <c r="R9" s="401"/>
      <c r="S9" s="385">
        <v>8</v>
      </c>
      <c r="T9" s="401"/>
      <c r="U9" s="385">
        <v>9</v>
      </c>
      <c r="V9" s="401"/>
      <c r="W9" s="385">
        <v>10</v>
      </c>
      <c r="X9" s="401"/>
      <c r="Y9" s="385">
        <v>11</v>
      </c>
      <c r="Z9" s="401"/>
    </row>
    <row r="10" spans="1:26" ht="62.25" customHeight="1" x14ac:dyDescent="0.2">
      <c r="A10" s="371" t="s">
        <v>154</v>
      </c>
      <c r="B10" s="413" t="s">
        <v>106</v>
      </c>
      <c r="C10" s="225"/>
      <c r="D10" s="409" t="s">
        <v>162</v>
      </c>
      <c r="E10" s="402" t="str">
        <f>'VERIFICACION TECNICA'!C10</f>
        <v>YAMIL HAMDANN GONZALEZ</v>
      </c>
      <c r="F10" s="402"/>
      <c r="G10" s="402" t="str">
        <f>+'VERIFICACION TECNICA'!E10</f>
        <v>CONSORCIO CPM-CERZ UC 019</v>
      </c>
      <c r="H10" s="402"/>
      <c r="I10" s="402" t="str">
        <f>+'VERIFICACION TECNICA'!G10</f>
        <v>JULIAN LIZANDRO GONZALEZ CASAS</v>
      </c>
      <c r="J10" s="402"/>
      <c r="K10" s="402" t="str">
        <f>+'VERIFICACION TECNICA'!I10</f>
        <v>CONSORCIO SAN JAVIER</v>
      </c>
      <c r="L10" s="402"/>
      <c r="M10" s="402" t="str">
        <f>+'VERIFICACION TECNICA'!K10</f>
        <v>CONSORCIO UNICAUCA</v>
      </c>
      <c r="N10" s="402"/>
      <c r="O10" s="402" t="str">
        <f>+'VERIFICACION TECNICA'!M10</f>
        <v>ARMANDO ESCOBAR ROJAS</v>
      </c>
      <c r="P10" s="402"/>
      <c r="Q10" s="402" t="str">
        <f>+'VERIFICACION TECNICA'!O10</f>
        <v>DIEGO REINEL FERNANDEZ</v>
      </c>
      <c r="R10" s="402"/>
      <c r="S10" s="402" t="str">
        <f>+'VERIFICACION TECNICA'!Q10</f>
        <v>INVERSIONES CLH SA</v>
      </c>
      <c r="T10" s="402"/>
      <c r="U10" s="402" t="str">
        <f>+'VERIFICACION TECNICA'!S10</f>
        <v>ELEAZAR GIRALDO FAJURI</v>
      </c>
      <c r="V10" s="402"/>
      <c r="W10" s="402" t="str">
        <f>+'VERIFICACION TECNICA'!U10</f>
        <v>CONSORCIO MC INGENIERIA</v>
      </c>
      <c r="X10" s="402"/>
      <c r="Y10" s="402" t="str">
        <f>+'VERIFICACION TECNICA'!W10</f>
        <v>GRUPO AZER SAS EN REORGANIZACION</v>
      </c>
      <c r="Z10" s="402"/>
    </row>
    <row r="11" spans="1:26" x14ac:dyDescent="0.2">
      <c r="A11" s="372"/>
      <c r="B11" s="414"/>
      <c r="C11" s="226"/>
      <c r="D11" s="390"/>
      <c r="E11" s="229" t="s">
        <v>155</v>
      </c>
      <c r="F11" s="229" t="s">
        <v>162</v>
      </c>
      <c r="G11" s="229" t="s">
        <v>155</v>
      </c>
      <c r="H11" s="229" t="s">
        <v>107</v>
      </c>
      <c r="I11" s="229" t="s">
        <v>155</v>
      </c>
      <c r="J11" s="229" t="s">
        <v>162</v>
      </c>
      <c r="K11" s="229" t="s">
        <v>155</v>
      </c>
      <c r="L11" s="229" t="s">
        <v>162</v>
      </c>
      <c r="M11" s="229" t="s">
        <v>155</v>
      </c>
      <c r="N11" s="229" t="s">
        <v>162</v>
      </c>
      <c r="O11" s="229" t="s">
        <v>155</v>
      </c>
      <c r="P11" s="229" t="s">
        <v>162</v>
      </c>
      <c r="Q11" s="229" t="s">
        <v>155</v>
      </c>
      <c r="R11" s="229" t="s">
        <v>162</v>
      </c>
      <c r="S11" s="229" t="s">
        <v>155</v>
      </c>
      <c r="T11" s="229" t="s">
        <v>162</v>
      </c>
      <c r="U11" s="229" t="s">
        <v>155</v>
      </c>
      <c r="V11" s="229" t="s">
        <v>162</v>
      </c>
      <c r="W11" s="229" t="s">
        <v>155</v>
      </c>
      <c r="X11" s="229" t="s">
        <v>162</v>
      </c>
      <c r="Y11" s="229" t="s">
        <v>155</v>
      </c>
      <c r="Z11" s="229" t="s">
        <v>162</v>
      </c>
    </row>
    <row r="12" spans="1:26" x14ac:dyDescent="0.2">
      <c r="A12" s="186"/>
      <c r="B12" s="223"/>
      <c r="C12" s="236"/>
      <c r="D12" s="230"/>
      <c r="E12" s="230"/>
      <c r="F12" s="230"/>
      <c r="G12" s="230"/>
      <c r="H12" s="230"/>
      <c r="I12" s="230"/>
      <c r="J12" s="230"/>
      <c r="K12" s="230"/>
      <c r="L12" s="230"/>
      <c r="M12" s="230"/>
      <c r="N12" s="230"/>
      <c r="O12" s="230"/>
      <c r="P12" s="230"/>
      <c r="Q12" s="230"/>
      <c r="R12" s="230"/>
      <c r="S12" s="230"/>
      <c r="T12" s="230"/>
      <c r="U12" s="230"/>
      <c r="V12" s="230"/>
      <c r="W12" s="230"/>
      <c r="X12" s="230"/>
      <c r="Y12" s="230"/>
      <c r="Z12" s="230"/>
    </row>
    <row r="13" spans="1:26" ht="35.1" customHeight="1" x14ac:dyDescent="0.2">
      <c r="A13" s="403" t="s">
        <v>172</v>
      </c>
      <c r="B13" s="227" t="s">
        <v>173</v>
      </c>
      <c r="C13" s="237"/>
      <c r="D13" s="221"/>
      <c r="E13" s="231"/>
      <c r="F13" s="231"/>
      <c r="G13" s="231"/>
      <c r="H13" s="231"/>
      <c r="I13" s="231"/>
      <c r="J13" s="231"/>
      <c r="K13" s="231"/>
      <c r="L13" s="231"/>
      <c r="M13" s="231"/>
      <c r="N13" s="231"/>
      <c r="O13" s="231"/>
      <c r="P13" s="231"/>
      <c r="Q13" s="231"/>
      <c r="R13" s="231"/>
      <c r="S13" s="231"/>
      <c r="T13" s="231"/>
      <c r="U13" s="231"/>
      <c r="V13" s="231"/>
      <c r="W13" s="231"/>
      <c r="X13" s="231"/>
      <c r="Y13" s="231"/>
      <c r="Z13" s="231"/>
    </row>
    <row r="14" spans="1:26" ht="35.1" customHeight="1" x14ac:dyDescent="0.2">
      <c r="A14" s="404"/>
      <c r="B14" s="410" t="s">
        <v>197</v>
      </c>
      <c r="C14" s="238" t="s">
        <v>196</v>
      </c>
      <c r="D14" s="240">
        <v>0</v>
      </c>
      <c r="E14" s="229"/>
      <c r="F14" s="229"/>
      <c r="G14" s="229"/>
      <c r="H14" s="229"/>
      <c r="I14" s="229"/>
      <c r="J14" s="229"/>
      <c r="K14" s="229"/>
      <c r="L14" s="229"/>
      <c r="M14" s="229"/>
      <c r="N14" s="229"/>
      <c r="O14" s="229"/>
      <c r="P14" s="229"/>
      <c r="Q14" s="229"/>
      <c r="R14" s="229"/>
      <c r="S14" s="229"/>
      <c r="T14" s="229"/>
      <c r="U14" s="229"/>
      <c r="V14" s="229"/>
      <c r="W14" s="229"/>
      <c r="X14" s="229"/>
      <c r="Y14" s="229"/>
      <c r="Z14" s="229"/>
    </row>
    <row r="15" spans="1:26" ht="35.1" customHeight="1" x14ac:dyDescent="0.2">
      <c r="A15" s="404"/>
      <c r="B15" s="411"/>
      <c r="C15" s="220" t="s">
        <v>174</v>
      </c>
      <c r="D15" s="240">
        <v>50</v>
      </c>
      <c r="E15" s="229"/>
      <c r="F15" s="229"/>
      <c r="G15" s="229"/>
      <c r="H15" s="229"/>
      <c r="I15" s="229"/>
      <c r="J15" s="229"/>
      <c r="K15" s="229"/>
      <c r="L15" s="229"/>
      <c r="M15" s="229"/>
      <c r="N15" s="229"/>
      <c r="O15" s="229"/>
      <c r="P15" s="229"/>
      <c r="Q15" s="229"/>
      <c r="R15" s="229"/>
      <c r="S15" s="229"/>
      <c r="T15" s="229"/>
      <c r="U15" s="229"/>
      <c r="V15" s="229"/>
      <c r="W15" s="229"/>
      <c r="X15" s="229"/>
      <c r="Y15" s="229"/>
      <c r="Z15" s="229"/>
    </row>
    <row r="16" spans="1:26" ht="72" customHeight="1" x14ac:dyDescent="0.2">
      <c r="A16" s="405"/>
      <c r="B16" s="412"/>
      <c r="C16" s="220" t="s">
        <v>175</v>
      </c>
      <c r="D16" s="240">
        <v>100</v>
      </c>
      <c r="E16" s="241" t="s">
        <v>335</v>
      </c>
      <c r="F16" s="229">
        <v>100</v>
      </c>
      <c r="G16" s="241" t="s">
        <v>335</v>
      </c>
      <c r="H16" s="243" t="s">
        <v>218</v>
      </c>
      <c r="I16" s="241" t="s">
        <v>336</v>
      </c>
      <c r="J16" s="229">
        <v>100</v>
      </c>
      <c r="K16" s="241"/>
      <c r="L16" s="229"/>
      <c r="M16" s="241" t="s">
        <v>266</v>
      </c>
      <c r="N16" s="229">
        <v>0</v>
      </c>
      <c r="O16" s="241" t="s">
        <v>266</v>
      </c>
      <c r="P16" s="229">
        <v>0</v>
      </c>
      <c r="Q16" s="241" t="s">
        <v>335</v>
      </c>
      <c r="R16" s="229">
        <v>100</v>
      </c>
      <c r="S16" s="241" t="s">
        <v>336</v>
      </c>
      <c r="T16" s="243" t="s">
        <v>218</v>
      </c>
      <c r="U16" s="241" t="s">
        <v>335</v>
      </c>
      <c r="V16" s="243" t="s">
        <v>218</v>
      </c>
      <c r="W16" s="241" t="s">
        <v>335</v>
      </c>
      <c r="X16" s="243" t="s">
        <v>218</v>
      </c>
      <c r="Y16" s="241" t="s">
        <v>334</v>
      </c>
      <c r="Z16" s="229">
        <v>0</v>
      </c>
    </row>
    <row r="17" spans="1:26" ht="35.1" customHeight="1" x14ac:dyDescent="0.2">
      <c r="A17" s="406" t="s">
        <v>176</v>
      </c>
      <c r="B17" s="227" t="s">
        <v>177</v>
      </c>
      <c r="C17" s="237"/>
      <c r="D17" s="221"/>
      <c r="E17" s="229"/>
      <c r="F17" s="229"/>
      <c r="G17" s="229"/>
      <c r="H17" s="229"/>
      <c r="I17" s="229"/>
      <c r="J17" s="229"/>
      <c r="K17" s="229"/>
      <c r="L17" s="229"/>
      <c r="M17" s="229"/>
      <c r="N17" s="229"/>
      <c r="O17" s="229"/>
      <c r="P17" s="229"/>
      <c r="Q17" s="229"/>
      <c r="R17" s="229"/>
      <c r="S17" s="229"/>
      <c r="T17" s="229"/>
      <c r="U17" s="229"/>
      <c r="V17" s="229"/>
      <c r="W17" s="229"/>
      <c r="X17" s="229"/>
      <c r="Y17" s="229"/>
      <c r="Z17" s="229"/>
    </row>
    <row r="18" spans="1:26" ht="35.1" customHeight="1" x14ac:dyDescent="0.2">
      <c r="A18" s="407"/>
      <c r="B18" s="410" t="s">
        <v>200</v>
      </c>
      <c r="C18" s="242" t="s">
        <v>198</v>
      </c>
      <c r="D18" s="240">
        <v>50</v>
      </c>
      <c r="E18" s="229"/>
      <c r="F18" s="229"/>
      <c r="G18" s="229"/>
      <c r="H18" s="229"/>
      <c r="I18" s="229"/>
      <c r="J18" s="229"/>
      <c r="K18" s="229"/>
      <c r="L18" s="229"/>
      <c r="M18" s="229"/>
      <c r="N18" s="229"/>
      <c r="O18" s="229"/>
      <c r="P18" s="229"/>
      <c r="Q18" s="229"/>
      <c r="R18" s="229"/>
      <c r="S18" s="229"/>
      <c r="T18" s="229"/>
      <c r="U18" s="229"/>
      <c r="V18" s="229"/>
      <c r="W18" s="229"/>
      <c r="X18" s="229"/>
      <c r="Y18" s="229"/>
      <c r="Z18" s="229"/>
    </row>
    <row r="19" spans="1:26" ht="173.25" customHeight="1" x14ac:dyDescent="0.2">
      <c r="A19" s="408"/>
      <c r="B19" s="412"/>
      <c r="C19" s="242" t="s">
        <v>199</v>
      </c>
      <c r="D19" s="240">
        <v>100</v>
      </c>
      <c r="E19" s="241" t="s">
        <v>205</v>
      </c>
      <c r="F19" s="229">
        <v>100</v>
      </c>
      <c r="G19" s="241" t="s">
        <v>219</v>
      </c>
      <c r="H19" s="243" t="s">
        <v>218</v>
      </c>
      <c r="I19" s="241" t="s">
        <v>244</v>
      </c>
      <c r="J19" s="229">
        <v>100</v>
      </c>
      <c r="K19" s="229"/>
      <c r="L19" s="229"/>
      <c r="M19" s="241" t="s">
        <v>264</v>
      </c>
      <c r="N19" s="243" t="s">
        <v>218</v>
      </c>
      <c r="O19" s="241" t="s">
        <v>275</v>
      </c>
      <c r="P19" s="243" t="s">
        <v>218</v>
      </c>
      <c r="Q19" s="241" t="s">
        <v>288</v>
      </c>
      <c r="R19" s="229">
        <v>100</v>
      </c>
      <c r="S19" s="241" t="s">
        <v>299</v>
      </c>
      <c r="T19" s="243" t="s">
        <v>218</v>
      </c>
      <c r="U19" s="241" t="s">
        <v>307</v>
      </c>
      <c r="V19" s="243" t="s">
        <v>218</v>
      </c>
      <c r="W19" s="241" t="s">
        <v>324</v>
      </c>
      <c r="X19" s="243" t="s">
        <v>218</v>
      </c>
      <c r="Y19" s="241" t="s">
        <v>338</v>
      </c>
      <c r="Z19" s="229">
        <v>0</v>
      </c>
    </row>
    <row r="20" spans="1:26" ht="35.1" customHeight="1" x14ac:dyDescent="0.2">
      <c r="A20" s="409" t="s">
        <v>178</v>
      </c>
      <c r="B20" s="227" t="s">
        <v>179</v>
      </c>
      <c r="C20" s="237"/>
      <c r="D20" s="221"/>
      <c r="E20" s="248"/>
      <c r="F20" s="231"/>
      <c r="G20" s="248"/>
      <c r="H20" s="231"/>
      <c r="I20" s="248"/>
      <c r="J20" s="231"/>
      <c r="K20" s="231"/>
      <c r="L20" s="231"/>
      <c r="M20" s="248"/>
      <c r="N20" s="231"/>
      <c r="O20" s="248"/>
      <c r="P20" s="231"/>
      <c r="Q20" s="248"/>
      <c r="R20" s="231"/>
      <c r="S20" s="248"/>
      <c r="T20" s="231"/>
      <c r="U20" s="248"/>
      <c r="V20" s="231"/>
      <c r="W20" s="248"/>
      <c r="X20" s="231"/>
      <c r="Y20" s="248"/>
      <c r="Z20" s="231"/>
    </row>
    <row r="21" spans="1:26" ht="165.75" x14ac:dyDescent="0.2">
      <c r="A21" s="390"/>
      <c r="B21" s="219" t="s">
        <v>202</v>
      </c>
      <c r="C21" s="238" t="s">
        <v>201</v>
      </c>
      <c r="D21" s="241">
        <v>100</v>
      </c>
      <c r="E21" s="241" t="s">
        <v>203</v>
      </c>
      <c r="F21" s="229">
        <v>100</v>
      </c>
      <c r="G21" s="241" t="s">
        <v>220</v>
      </c>
      <c r="H21" s="229">
        <v>0</v>
      </c>
      <c r="I21" s="241" t="s">
        <v>243</v>
      </c>
      <c r="J21" s="229">
        <v>100</v>
      </c>
      <c r="K21" s="229"/>
      <c r="L21" s="229"/>
      <c r="M21" s="241" t="s">
        <v>265</v>
      </c>
      <c r="N21" s="243" t="s">
        <v>218</v>
      </c>
      <c r="O21" s="241" t="s">
        <v>276</v>
      </c>
      <c r="P21" s="229">
        <v>0</v>
      </c>
      <c r="Q21" s="241" t="s">
        <v>286</v>
      </c>
      <c r="R21" s="229">
        <v>100</v>
      </c>
      <c r="S21" s="241" t="s">
        <v>297</v>
      </c>
      <c r="T21" s="229">
        <v>0</v>
      </c>
      <c r="U21" s="241" t="s">
        <v>312</v>
      </c>
      <c r="V21" s="229">
        <v>0</v>
      </c>
      <c r="W21" s="241" t="s">
        <v>325</v>
      </c>
      <c r="X21" s="229">
        <v>0</v>
      </c>
      <c r="Y21" s="241" t="s">
        <v>337</v>
      </c>
      <c r="Z21" s="229">
        <v>0</v>
      </c>
    </row>
    <row r="22" spans="1:26" ht="18" customHeight="1" x14ac:dyDescent="0.2">
      <c r="A22" s="184"/>
      <c r="B22" s="228" t="s">
        <v>181</v>
      </c>
      <c r="C22" s="239"/>
      <c r="D22" s="224" t="s">
        <v>180</v>
      </c>
      <c r="E22" s="218" t="s">
        <v>162</v>
      </c>
      <c r="F22" s="224">
        <f>SUM(F13:F21)</f>
        <v>300</v>
      </c>
      <c r="G22" s="218" t="s">
        <v>162</v>
      </c>
      <c r="H22" s="224">
        <f>SUM(H13:H21)</f>
        <v>0</v>
      </c>
      <c r="I22" s="218" t="s">
        <v>162</v>
      </c>
      <c r="J22" s="224">
        <f>SUM(J13:J21)</f>
        <v>300</v>
      </c>
      <c r="K22" s="218" t="s">
        <v>162</v>
      </c>
      <c r="L22" s="224">
        <f>SUM(L13:L21)</f>
        <v>0</v>
      </c>
      <c r="M22" s="218" t="s">
        <v>162</v>
      </c>
      <c r="N22" s="224">
        <f>SUM(N13:N21)</f>
        <v>0</v>
      </c>
      <c r="O22" s="218" t="s">
        <v>162</v>
      </c>
      <c r="P22" s="224">
        <f>SUM(P13:P21)</f>
        <v>0</v>
      </c>
      <c r="Q22" s="218" t="s">
        <v>162</v>
      </c>
      <c r="R22" s="224">
        <f>SUM(R13:R21)</f>
        <v>300</v>
      </c>
      <c r="S22" s="218" t="s">
        <v>162</v>
      </c>
      <c r="T22" s="224">
        <f>SUM(T13:T21)</f>
        <v>0</v>
      </c>
      <c r="U22" s="218" t="s">
        <v>162</v>
      </c>
      <c r="V22" s="224">
        <f>SUM(V13:V21)</f>
        <v>0</v>
      </c>
      <c r="W22" s="218" t="s">
        <v>162</v>
      </c>
      <c r="X22" s="224">
        <f>SUM(X13:X21)</f>
        <v>0</v>
      </c>
      <c r="Y22" s="218" t="s">
        <v>162</v>
      </c>
      <c r="Z22" s="224">
        <f>SUM(Z13:Z21)</f>
        <v>0</v>
      </c>
    </row>
    <row r="24" spans="1:26" ht="15.75" x14ac:dyDescent="0.2">
      <c r="B24" s="87" t="s">
        <v>113</v>
      </c>
      <c r="C24" s="87"/>
      <c r="D24" s="87"/>
    </row>
    <row r="25" spans="1:26" ht="15.75" x14ac:dyDescent="0.2">
      <c r="B25" s="87"/>
      <c r="C25" s="87"/>
      <c r="D25" s="87"/>
    </row>
    <row r="27" spans="1:26" ht="15.75" x14ac:dyDescent="0.2">
      <c r="A27" s="187"/>
      <c r="B27" s="97" t="s">
        <v>169</v>
      </c>
      <c r="C27" s="188"/>
      <c r="D27" s="188"/>
      <c r="E27" s="94"/>
      <c r="F27" s="94"/>
      <c r="G27" s="94"/>
      <c r="H27" s="94"/>
      <c r="I27" s="94"/>
      <c r="J27" s="94"/>
      <c r="K27" s="94"/>
      <c r="L27" s="94"/>
      <c r="M27" s="94"/>
      <c r="N27" s="94"/>
      <c r="O27" s="94"/>
      <c r="P27" s="94"/>
      <c r="Q27" s="94"/>
      <c r="R27" s="94"/>
      <c r="S27" s="94"/>
      <c r="T27" s="94"/>
      <c r="U27" s="94"/>
      <c r="V27" s="94"/>
      <c r="W27" s="94"/>
      <c r="X27" s="94"/>
      <c r="Y27" s="94"/>
      <c r="Z27" s="94"/>
    </row>
    <row r="28" spans="1:26" ht="15.75" x14ac:dyDescent="0.25">
      <c r="A28" s="159"/>
      <c r="B28" s="98" t="s">
        <v>158</v>
      </c>
      <c r="C28" s="188"/>
      <c r="D28" s="188"/>
      <c r="E28" s="94"/>
      <c r="F28" s="94"/>
      <c r="G28" s="94"/>
      <c r="H28" s="94"/>
      <c r="I28" s="94"/>
      <c r="J28" s="94"/>
      <c r="K28" s="94"/>
      <c r="L28" s="94"/>
      <c r="M28" s="94"/>
      <c r="N28" s="94"/>
      <c r="O28" s="94"/>
      <c r="P28" s="94"/>
      <c r="Q28" s="94"/>
      <c r="R28" s="94"/>
      <c r="S28" s="94"/>
      <c r="T28" s="94"/>
      <c r="U28" s="94"/>
      <c r="V28" s="94"/>
      <c r="W28" s="94"/>
      <c r="X28" s="94"/>
      <c r="Y28" s="94"/>
      <c r="Z28" s="94"/>
    </row>
    <row r="29" spans="1:26" ht="15.75" x14ac:dyDescent="0.25">
      <c r="A29" s="159"/>
      <c r="B29" s="98"/>
      <c r="C29" s="188"/>
      <c r="D29" s="188"/>
      <c r="E29" s="94"/>
      <c r="F29" s="94"/>
      <c r="G29" s="94"/>
      <c r="H29" s="94"/>
      <c r="I29" s="94"/>
      <c r="J29" s="94"/>
      <c r="K29" s="94"/>
      <c r="L29" s="94"/>
      <c r="M29" s="94"/>
      <c r="N29" s="94"/>
      <c r="O29" s="94"/>
      <c r="P29" s="94"/>
      <c r="Q29" s="94"/>
      <c r="R29" s="94"/>
      <c r="S29" s="94"/>
      <c r="T29" s="94"/>
      <c r="U29" s="94"/>
      <c r="V29" s="94"/>
      <c r="W29" s="94"/>
      <c r="X29" s="94"/>
      <c r="Y29" s="94"/>
      <c r="Z29" s="94"/>
    </row>
    <row r="30" spans="1:26" ht="15.75" x14ac:dyDescent="0.25">
      <c r="A30" s="159"/>
      <c r="B30" s="98"/>
      <c r="C30" s="188"/>
      <c r="D30" s="188"/>
      <c r="E30" s="94"/>
      <c r="F30" s="94"/>
      <c r="G30" s="94"/>
      <c r="H30" s="94"/>
      <c r="I30" s="94"/>
      <c r="J30" s="94"/>
      <c r="K30" s="94"/>
      <c r="L30" s="94"/>
      <c r="M30" s="94"/>
      <c r="N30" s="94"/>
      <c r="O30" s="94"/>
      <c r="P30" s="94"/>
      <c r="Q30" s="94"/>
      <c r="R30" s="94"/>
      <c r="S30" s="94"/>
      <c r="T30" s="94"/>
      <c r="U30" s="94"/>
      <c r="V30" s="94"/>
      <c r="W30" s="94"/>
      <c r="X30" s="94"/>
      <c r="Y30" s="94"/>
      <c r="Z30" s="94"/>
    </row>
    <row r="31" spans="1:26" ht="15.75" x14ac:dyDescent="0.25">
      <c r="A31" s="189"/>
      <c r="B31" s="97" t="s">
        <v>114</v>
      </c>
      <c r="C31" s="97"/>
      <c r="D31" s="97"/>
      <c r="E31" s="94"/>
      <c r="F31" s="94"/>
      <c r="G31" s="94"/>
      <c r="H31" s="94"/>
      <c r="I31" s="94"/>
      <c r="J31" s="94"/>
      <c r="K31" s="94"/>
      <c r="L31" s="94"/>
      <c r="M31" s="94"/>
      <c r="N31" s="94"/>
      <c r="O31" s="94"/>
      <c r="P31" s="94"/>
      <c r="Q31" s="94"/>
      <c r="R31" s="94"/>
      <c r="S31" s="94"/>
      <c r="T31" s="94"/>
      <c r="U31" s="94"/>
      <c r="V31" s="94"/>
      <c r="W31" s="94"/>
      <c r="X31" s="94"/>
      <c r="Y31" s="94"/>
      <c r="Z31" s="94"/>
    </row>
    <row r="32" spans="1:26" ht="15.75" x14ac:dyDescent="0.25">
      <c r="A32" s="189"/>
      <c r="B32" s="98" t="s">
        <v>118</v>
      </c>
      <c r="C32" s="98"/>
      <c r="D32" s="98"/>
      <c r="E32" s="94"/>
      <c r="F32" s="94"/>
      <c r="G32" s="94"/>
      <c r="H32" s="94"/>
      <c r="I32" s="94"/>
      <c r="J32" s="94"/>
      <c r="K32" s="94"/>
      <c r="L32" s="94"/>
      <c r="M32" s="94"/>
      <c r="N32" s="94"/>
      <c r="O32" s="94"/>
      <c r="P32" s="94"/>
      <c r="Q32" s="94"/>
      <c r="R32" s="94"/>
      <c r="S32" s="94"/>
      <c r="T32" s="94"/>
      <c r="U32" s="94"/>
      <c r="V32" s="94"/>
      <c r="W32" s="94"/>
      <c r="X32" s="94"/>
      <c r="Y32" s="94"/>
      <c r="Z32" s="94"/>
    </row>
    <row r="33" spans="1:26" ht="15.75" x14ac:dyDescent="0.25">
      <c r="A33" s="189"/>
      <c r="B33" s="98"/>
      <c r="C33" s="98"/>
      <c r="D33" s="98"/>
      <c r="E33" s="97"/>
      <c r="F33" s="97"/>
      <c r="G33" s="97"/>
      <c r="H33" s="97"/>
      <c r="I33" s="97"/>
      <c r="J33" s="97"/>
      <c r="K33" s="97"/>
      <c r="L33" s="97"/>
      <c r="M33" s="97"/>
      <c r="N33" s="97"/>
      <c r="O33" s="97"/>
      <c r="P33" s="97"/>
      <c r="Q33" s="97"/>
      <c r="R33" s="97"/>
      <c r="S33" s="97"/>
      <c r="T33" s="97"/>
      <c r="U33" s="97"/>
      <c r="V33" s="97"/>
      <c r="W33" s="97"/>
      <c r="X33" s="97"/>
      <c r="Y33" s="97"/>
      <c r="Z33" s="97"/>
    </row>
    <row r="34" spans="1:26" ht="15.75" x14ac:dyDescent="0.25">
      <c r="B34" s="90"/>
      <c r="C34" s="90"/>
      <c r="D34" s="90"/>
      <c r="E34" s="98"/>
      <c r="F34" s="98"/>
      <c r="G34" s="98"/>
      <c r="H34" s="98"/>
      <c r="I34" s="98"/>
      <c r="J34" s="98"/>
      <c r="K34" s="98"/>
      <c r="L34" s="98"/>
      <c r="M34" s="98"/>
      <c r="N34" s="98"/>
      <c r="O34" s="98"/>
      <c r="P34" s="98"/>
      <c r="Q34" s="98"/>
      <c r="R34" s="98"/>
      <c r="S34" s="98"/>
      <c r="T34" s="98"/>
      <c r="U34" s="98"/>
      <c r="V34" s="98"/>
      <c r="W34" s="98"/>
      <c r="X34" s="98"/>
      <c r="Y34" s="98"/>
      <c r="Z34" s="98"/>
    </row>
    <row r="35" spans="1:26" ht="15.75" x14ac:dyDescent="0.2">
      <c r="B35" s="97" t="s">
        <v>115</v>
      </c>
      <c r="C35" s="97"/>
      <c r="D35" s="97"/>
    </row>
    <row r="36" spans="1:26" ht="15.75" x14ac:dyDescent="0.25">
      <c r="B36" s="98" t="s">
        <v>116</v>
      </c>
      <c r="C36" s="98"/>
      <c r="D36" s="98"/>
    </row>
    <row r="37" spans="1:26" ht="15.75" x14ac:dyDescent="0.25">
      <c r="B37" s="98" t="s">
        <v>117</v>
      </c>
      <c r="C37" s="98"/>
      <c r="D37" s="98"/>
    </row>
  </sheetData>
  <mergeCells count="31">
    <mergeCell ref="M9:N9"/>
    <mergeCell ref="O9:P9"/>
    <mergeCell ref="M10:N10"/>
    <mergeCell ref="O10:P10"/>
    <mergeCell ref="I10:J10"/>
    <mergeCell ref="K9:L9"/>
    <mergeCell ref="K10:L10"/>
    <mergeCell ref="I9:J9"/>
    <mergeCell ref="A10:A11"/>
    <mergeCell ref="B10:B11"/>
    <mergeCell ref="E10:F10"/>
    <mergeCell ref="G10:H10"/>
    <mergeCell ref="A7:B7"/>
    <mergeCell ref="E9:F9"/>
    <mergeCell ref="G9:H9"/>
    <mergeCell ref="D10:D11"/>
    <mergeCell ref="A13:A16"/>
    <mergeCell ref="A17:A19"/>
    <mergeCell ref="A20:A21"/>
    <mergeCell ref="B14:B16"/>
    <mergeCell ref="B18:B19"/>
    <mergeCell ref="W9:X9"/>
    <mergeCell ref="W10:X10"/>
    <mergeCell ref="Y9:Z9"/>
    <mergeCell ref="Y10:Z10"/>
    <mergeCell ref="Q9:R9"/>
    <mergeCell ref="Q10:R10"/>
    <mergeCell ref="S9:T9"/>
    <mergeCell ref="S10:T10"/>
    <mergeCell ref="U9:V9"/>
    <mergeCell ref="U10:V10"/>
  </mergeCells>
  <conditionalFormatting sqref="E14:F19 F21">
    <cfRule type="cellIs" dxfId="96" priority="110" operator="equal">
      <formula>"NO"</formula>
    </cfRule>
  </conditionalFormatting>
  <conditionalFormatting sqref="E21">
    <cfRule type="cellIs" dxfId="95" priority="73" operator="equal">
      <formula>"NO"</formula>
    </cfRule>
  </conditionalFormatting>
  <conditionalFormatting sqref="H21 G14:H19">
    <cfRule type="cellIs" dxfId="94" priority="52" operator="equal">
      <formula>"NO"</formula>
    </cfRule>
  </conditionalFormatting>
  <conditionalFormatting sqref="G21">
    <cfRule type="cellIs" dxfId="93" priority="51" operator="equal">
      <formula>"NO"</formula>
    </cfRule>
  </conditionalFormatting>
  <conditionalFormatting sqref="I14:J19 J21">
    <cfRule type="cellIs" dxfId="92" priority="50" operator="equal">
      <formula>"NO"</formula>
    </cfRule>
  </conditionalFormatting>
  <conditionalFormatting sqref="I21">
    <cfRule type="cellIs" dxfId="91" priority="49" operator="equal">
      <formula>"NO"</formula>
    </cfRule>
  </conditionalFormatting>
  <conditionalFormatting sqref="K14:L19 L21">
    <cfRule type="cellIs" dxfId="90" priority="48" operator="equal">
      <formula>"NO"</formula>
    </cfRule>
  </conditionalFormatting>
  <conditionalFormatting sqref="K21">
    <cfRule type="cellIs" dxfId="89" priority="47" operator="equal">
      <formula>"NO"</formula>
    </cfRule>
  </conditionalFormatting>
  <conditionalFormatting sqref="M14:N18">
    <cfRule type="cellIs" dxfId="88" priority="46" operator="equal">
      <formula>"NO"</formula>
    </cfRule>
  </conditionalFormatting>
  <conditionalFormatting sqref="N19">
    <cfRule type="cellIs" dxfId="87" priority="43" operator="equal">
      <formula>"NO"</formula>
    </cfRule>
  </conditionalFormatting>
  <conditionalFormatting sqref="M19">
    <cfRule type="cellIs" dxfId="86" priority="44" operator="equal">
      <formula>"NO"</formula>
    </cfRule>
  </conditionalFormatting>
  <conditionalFormatting sqref="M21">
    <cfRule type="cellIs" dxfId="85" priority="42" operator="equal">
      <formula>"NO"</formula>
    </cfRule>
  </conditionalFormatting>
  <conditionalFormatting sqref="N21">
    <cfRule type="cellIs" dxfId="84" priority="41" operator="equal">
      <formula>"NO"</formula>
    </cfRule>
  </conditionalFormatting>
  <conditionalFormatting sqref="O14:P18">
    <cfRule type="cellIs" dxfId="83" priority="40" operator="equal">
      <formula>"NO"</formula>
    </cfRule>
  </conditionalFormatting>
  <conditionalFormatting sqref="P19">
    <cfRule type="cellIs" dxfId="82" priority="38" operator="equal">
      <formula>"NO"</formula>
    </cfRule>
  </conditionalFormatting>
  <conditionalFormatting sqref="O19">
    <cfRule type="cellIs" dxfId="81" priority="39" operator="equal">
      <formula>"NO"</formula>
    </cfRule>
  </conditionalFormatting>
  <conditionalFormatting sqref="O21">
    <cfRule type="cellIs" dxfId="80" priority="37" operator="equal">
      <formula>"NO"</formula>
    </cfRule>
  </conditionalFormatting>
  <conditionalFormatting sqref="P21">
    <cfRule type="cellIs" dxfId="79" priority="36" operator="equal">
      <formula>"NO"</formula>
    </cfRule>
  </conditionalFormatting>
  <conditionalFormatting sqref="Q14:R15 Q17:R18">
    <cfRule type="cellIs" dxfId="78" priority="35" operator="equal">
      <formula>"NO"</formula>
    </cfRule>
  </conditionalFormatting>
  <conditionalFormatting sqref="R19">
    <cfRule type="cellIs" dxfId="77" priority="33" operator="equal">
      <formula>"NO"</formula>
    </cfRule>
  </conditionalFormatting>
  <conditionalFormatting sqref="Q19">
    <cfRule type="cellIs" dxfId="76" priority="34" operator="equal">
      <formula>"NO"</formula>
    </cfRule>
  </conditionalFormatting>
  <conditionalFormatting sqref="Q21">
    <cfRule type="cellIs" dxfId="75" priority="32" operator="equal">
      <formula>"NO"</formula>
    </cfRule>
  </conditionalFormatting>
  <conditionalFormatting sqref="R21">
    <cfRule type="cellIs" dxfId="74" priority="31" operator="equal">
      <formula>"NO"</formula>
    </cfRule>
  </conditionalFormatting>
  <conditionalFormatting sqref="Q16:R16">
    <cfRule type="cellIs" dxfId="73" priority="30" operator="equal">
      <formula>"NO"</formula>
    </cfRule>
  </conditionalFormatting>
  <conditionalFormatting sqref="S16">
    <cfRule type="cellIs" dxfId="72" priority="24" operator="equal">
      <formula>"NO"</formula>
    </cfRule>
  </conditionalFormatting>
  <conditionalFormatting sqref="S14:T15 S17:T18">
    <cfRule type="cellIs" dxfId="71" priority="29" operator="equal">
      <formula>"NO"</formula>
    </cfRule>
  </conditionalFormatting>
  <conditionalFormatting sqref="T19">
    <cfRule type="cellIs" dxfId="70" priority="27" operator="equal">
      <formula>"NO"</formula>
    </cfRule>
  </conditionalFormatting>
  <conditionalFormatting sqref="S19">
    <cfRule type="cellIs" dxfId="69" priority="28" operator="equal">
      <formula>"NO"</formula>
    </cfRule>
  </conditionalFormatting>
  <conditionalFormatting sqref="S21">
    <cfRule type="cellIs" dxfId="68" priority="26" operator="equal">
      <formula>"NO"</formula>
    </cfRule>
  </conditionalFormatting>
  <conditionalFormatting sqref="T21">
    <cfRule type="cellIs" dxfId="67" priority="25" operator="equal">
      <formula>"NO"</formula>
    </cfRule>
  </conditionalFormatting>
  <conditionalFormatting sqref="T16">
    <cfRule type="cellIs" dxfId="66" priority="23" operator="equal">
      <formula>"NO"</formula>
    </cfRule>
  </conditionalFormatting>
  <conditionalFormatting sqref="U16">
    <cfRule type="cellIs" dxfId="65" priority="17" operator="equal">
      <formula>"NO"</formula>
    </cfRule>
  </conditionalFormatting>
  <conditionalFormatting sqref="U14:V15 U17:V18">
    <cfRule type="cellIs" dxfId="64" priority="22" operator="equal">
      <formula>"NO"</formula>
    </cfRule>
  </conditionalFormatting>
  <conditionalFormatting sqref="V19">
    <cfRule type="cellIs" dxfId="63" priority="20" operator="equal">
      <formula>"NO"</formula>
    </cfRule>
  </conditionalFormatting>
  <conditionalFormatting sqref="U19">
    <cfRule type="cellIs" dxfId="62" priority="21" operator="equal">
      <formula>"NO"</formula>
    </cfRule>
  </conditionalFormatting>
  <conditionalFormatting sqref="U21">
    <cfRule type="cellIs" dxfId="61" priority="19" operator="equal">
      <formula>"NO"</formula>
    </cfRule>
  </conditionalFormatting>
  <conditionalFormatting sqref="V21">
    <cfRule type="cellIs" dxfId="60" priority="18" operator="equal">
      <formula>"NO"</formula>
    </cfRule>
  </conditionalFormatting>
  <conditionalFormatting sqref="V16">
    <cfRule type="cellIs" dxfId="59" priority="15" operator="equal">
      <formula>"NO"</formula>
    </cfRule>
  </conditionalFormatting>
  <conditionalFormatting sqref="X16">
    <cfRule type="cellIs" dxfId="58" priority="8" operator="equal">
      <formula>"NO"</formula>
    </cfRule>
  </conditionalFormatting>
  <conditionalFormatting sqref="W16">
    <cfRule type="cellIs" dxfId="57" priority="9" operator="equal">
      <formula>"NO"</formula>
    </cfRule>
  </conditionalFormatting>
  <conditionalFormatting sqref="W14:X15 W17:X18">
    <cfRule type="cellIs" dxfId="56" priority="14" operator="equal">
      <formula>"NO"</formula>
    </cfRule>
  </conditionalFormatting>
  <conditionalFormatting sqref="X19">
    <cfRule type="cellIs" dxfId="55" priority="12" operator="equal">
      <formula>"NO"</formula>
    </cfRule>
  </conditionalFormatting>
  <conditionalFormatting sqref="W19">
    <cfRule type="cellIs" dxfId="54" priority="13" operator="equal">
      <formula>"NO"</formula>
    </cfRule>
  </conditionalFormatting>
  <conditionalFormatting sqref="W21">
    <cfRule type="cellIs" dxfId="53" priority="11" operator="equal">
      <formula>"NO"</formula>
    </cfRule>
  </conditionalFormatting>
  <conditionalFormatting sqref="X21">
    <cfRule type="cellIs" dxfId="52" priority="10" operator="equal">
      <formula>"NO"</formula>
    </cfRule>
  </conditionalFormatting>
  <conditionalFormatting sqref="Z16">
    <cfRule type="cellIs" dxfId="51" priority="1" operator="equal">
      <formula>"NO"</formula>
    </cfRule>
  </conditionalFormatting>
  <conditionalFormatting sqref="Y16">
    <cfRule type="cellIs" dxfId="50" priority="2" operator="equal">
      <formula>"NO"</formula>
    </cfRule>
  </conditionalFormatting>
  <conditionalFormatting sqref="Y14:Z15 Y17:Z18">
    <cfRule type="cellIs" dxfId="49" priority="7" operator="equal">
      <formula>"NO"</formula>
    </cfRule>
  </conditionalFormatting>
  <conditionalFormatting sqref="Z19">
    <cfRule type="cellIs" dxfId="48" priority="5" operator="equal">
      <formula>"NO"</formula>
    </cfRule>
  </conditionalFormatting>
  <conditionalFormatting sqref="Y19">
    <cfRule type="cellIs" dxfId="47" priority="6" operator="equal">
      <formula>"NO"</formula>
    </cfRule>
  </conditionalFormatting>
  <conditionalFormatting sqref="Y21">
    <cfRule type="cellIs" dxfId="46" priority="4" operator="equal">
      <formula>"NO"</formula>
    </cfRule>
  </conditionalFormatting>
  <conditionalFormatting sqref="Z21">
    <cfRule type="cellIs" dxfId="45" priority="3" operator="equal">
      <formula>"NO"</formula>
    </cfRule>
  </conditionalFormatting>
  <pageMargins left="0.70866141732283472" right="0.70866141732283472" top="0.74803149606299213" bottom="0.74803149606299213" header="0.31496062992125984" footer="0.31496062992125984"/>
  <pageSetup paperSize="9" scale="40" orientation="portrait" horizontalDpi="4294967295" verticalDpi="4294967295"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Y135"/>
  <sheetViews>
    <sheetView zoomScale="80" zoomScaleNormal="80" workbookViewId="0">
      <pane xSplit="4" ySplit="7" topLeftCell="E8" activePane="bottomRight" state="frozen"/>
      <selection pane="topRight" activeCell="E1" sqref="E1"/>
      <selection pane="bottomLeft" activeCell="A8" sqref="A8"/>
      <selection pane="bottomRight" activeCell="A5" sqref="A5:F5"/>
    </sheetView>
  </sheetViews>
  <sheetFormatPr baseColWidth="10" defaultColWidth="15" defaultRowHeight="12.75" x14ac:dyDescent="0.25"/>
  <cols>
    <col min="1" max="1" width="7.5703125" style="1" customWidth="1"/>
    <col min="2" max="2" width="60.85546875" style="1" customWidth="1"/>
    <col min="3" max="3" width="8.7109375" style="1" customWidth="1"/>
    <col min="4" max="4" width="10.7109375" style="1" customWidth="1"/>
    <col min="5" max="5" width="12.7109375" style="1" customWidth="1"/>
    <col min="6" max="6" width="15.7109375" style="1" customWidth="1"/>
    <col min="7" max="7" width="15.140625" style="1" bestFit="1" customWidth="1"/>
    <col min="8" max="8" width="18.85546875" style="1" bestFit="1" customWidth="1"/>
    <col min="9" max="9" width="16.85546875" style="1" customWidth="1"/>
    <col min="10" max="10" width="15.140625" style="1" bestFit="1" customWidth="1"/>
    <col min="11" max="11" width="18.85546875" style="1" bestFit="1" customWidth="1"/>
    <col min="12" max="12" width="16.85546875" style="1" customWidth="1"/>
    <col min="13" max="13" width="15.140625" style="1" bestFit="1" customWidth="1"/>
    <col min="14" max="14" width="18.85546875" style="1" bestFit="1" customWidth="1"/>
    <col min="15" max="15" width="16.85546875" style="1" customWidth="1"/>
    <col min="16" max="16" width="15.140625" style="1" bestFit="1" customWidth="1"/>
    <col min="17" max="17" width="18.85546875" style="1" bestFit="1" customWidth="1"/>
    <col min="18" max="18" width="16.85546875" style="1" customWidth="1"/>
    <col min="19" max="19" width="15.140625" style="1" bestFit="1" customWidth="1"/>
    <col min="20" max="20" width="18.85546875" style="1" bestFit="1" customWidth="1"/>
    <col min="21" max="21" width="16.85546875" style="1" customWidth="1"/>
    <col min="22" max="22" width="15.140625" style="1" bestFit="1" customWidth="1"/>
    <col min="23" max="23" width="18.85546875" style="1" bestFit="1" customWidth="1"/>
    <col min="24" max="24" width="16.85546875" style="1" customWidth="1"/>
    <col min="25" max="16384" width="15" style="1"/>
  </cols>
  <sheetData>
    <row r="1" spans="1:24" x14ac:dyDescent="0.25">
      <c r="A1" s="419" t="s">
        <v>85</v>
      </c>
      <c r="B1" s="419"/>
      <c r="C1" s="419"/>
      <c r="D1" s="419"/>
      <c r="E1" s="419"/>
      <c r="F1" s="419"/>
    </row>
    <row r="2" spans="1:24" x14ac:dyDescent="0.25">
      <c r="A2" s="419" t="s">
        <v>124</v>
      </c>
      <c r="B2" s="419"/>
      <c r="C2" s="419"/>
      <c r="D2" s="419"/>
      <c r="E2" s="419"/>
      <c r="F2" s="419"/>
    </row>
    <row r="3" spans="1:24" ht="18" customHeight="1" x14ac:dyDescent="0.25">
      <c r="A3" s="420" t="s">
        <v>342</v>
      </c>
      <c r="B3" s="420"/>
      <c r="C3" s="420"/>
      <c r="D3" s="420"/>
      <c r="E3" s="420"/>
      <c r="F3" s="420"/>
      <c r="G3" s="421"/>
      <c r="H3" s="422"/>
      <c r="I3" s="423"/>
      <c r="J3" s="421"/>
      <c r="K3" s="422"/>
      <c r="L3" s="423"/>
      <c r="M3" s="421"/>
      <c r="N3" s="422"/>
      <c r="O3" s="423"/>
      <c r="P3" s="421"/>
      <c r="Q3" s="422"/>
      <c r="R3" s="423"/>
      <c r="S3" s="421"/>
      <c r="T3" s="422"/>
      <c r="U3" s="423"/>
      <c r="V3" s="421"/>
      <c r="W3" s="422"/>
      <c r="X3" s="423"/>
    </row>
    <row r="4" spans="1:24" ht="59.25" customHeight="1" x14ac:dyDescent="0.25">
      <c r="A4" s="420"/>
      <c r="B4" s="420"/>
      <c r="C4" s="420"/>
      <c r="D4" s="420"/>
      <c r="E4" s="420"/>
      <c r="F4" s="420"/>
      <c r="G4" s="424"/>
      <c r="H4" s="425"/>
      <c r="I4" s="426"/>
      <c r="J4" s="424"/>
      <c r="K4" s="425"/>
      <c r="L4" s="426"/>
      <c r="M4" s="424"/>
      <c r="N4" s="425"/>
      <c r="O4" s="426"/>
      <c r="P4" s="424"/>
      <c r="Q4" s="425"/>
      <c r="R4" s="426"/>
      <c r="S4" s="424"/>
      <c r="T4" s="425"/>
      <c r="U4" s="426"/>
      <c r="V4" s="424"/>
      <c r="W4" s="425"/>
      <c r="X4" s="426"/>
    </row>
    <row r="5" spans="1:24" x14ac:dyDescent="0.25">
      <c r="A5" s="420"/>
      <c r="B5" s="420"/>
      <c r="C5" s="420"/>
      <c r="D5" s="420"/>
      <c r="E5" s="420"/>
      <c r="F5" s="420"/>
      <c r="G5" s="419">
        <v>1</v>
      </c>
      <c r="H5" s="419"/>
      <c r="I5" s="419"/>
      <c r="J5" s="419">
        <v>2</v>
      </c>
      <c r="K5" s="419"/>
      <c r="L5" s="419"/>
      <c r="M5" s="419">
        <v>3</v>
      </c>
      <c r="N5" s="419"/>
      <c r="O5" s="419"/>
      <c r="P5" s="419">
        <v>4</v>
      </c>
      <c r="Q5" s="419"/>
      <c r="R5" s="419"/>
      <c r="S5" s="419">
        <v>5</v>
      </c>
      <c r="T5" s="419"/>
      <c r="U5" s="419"/>
      <c r="V5" s="419">
        <v>7</v>
      </c>
      <c r="W5" s="419"/>
      <c r="X5" s="419"/>
    </row>
    <row r="6" spans="1:24" ht="15" customHeight="1" x14ac:dyDescent="0.25">
      <c r="A6" s="416" t="s">
        <v>125</v>
      </c>
      <c r="B6" s="416"/>
      <c r="C6" s="416"/>
      <c r="D6" s="416"/>
      <c r="E6" s="416"/>
      <c r="F6" s="416"/>
      <c r="G6" s="417" t="s">
        <v>64</v>
      </c>
      <c r="H6" s="417" t="s">
        <v>65</v>
      </c>
      <c r="I6" s="119" t="s">
        <v>126</v>
      </c>
      <c r="J6" s="417" t="s">
        <v>64</v>
      </c>
      <c r="K6" s="417" t="s">
        <v>65</v>
      </c>
      <c r="L6" s="192" t="s">
        <v>126</v>
      </c>
      <c r="M6" s="417" t="s">
        <v>64</v>
      </c>
      <c r="N6" s="417" t="s">
        <v>65</v>
      </c>
      <c r="O6" s="192" t="s">
        <v>126</v>
      </c>
      <c r="P6" s="417" t="s">
        <v>64</v>
      </c>
      <c r="Q6" s="417" t="s">
        <v>65</v>
      </c>
      <c r="R6" s="192" t="s">
        <v>126</v>
      </c>
      <c r="S6" s="417" t="s">
        <v>64</v>
      </c>
      <c r="T6" s="417" t="s">
        <v>65</v>
      </c>
      <c r="U6" s="207" t="s">
        <v>126</v>
      </c>
      <c r="V6" s="417" t="s">
        <v>64</v>
      </c>
      <c r="W6" s="417" t="s">
        <v>65</v>
      </c>
      <c r="X6" s="207" t="s">
        <v>126</v>
      </c>
    </row>
    <row r="7" spans="1:24" x14ac:dyDescent="0.25">
      <c r="A7" s="123" t="s">
        <v>0</v>
      </c>
      <c r="B7" s="123" t="s">
        <v>66</v>
      </c>
      <c r="C7" s="123" t="s">
        <v>4</v>
      </c>
      <c r="D7" s="123" t="s">
        <v>1</v>
      </c>
      <c r="E7" s="123" t="s">
        <v>64</v>
      </c>
      <c r="F7" s="123" t="s">
        <v>65</v>
      </c>
      <c r="G7" s="418"/>
      <c r="H7" s="418"/>
      <c r="I7" s="120" t="s">
        <v>127</v>
      </c>
      <c r="J7" s="418"/>
      <c r="K7" s="418"/>
      <c r="L7" s="193" t="s">
        <v>127</v>
      </c>
      <c r="M7" s="418"/>
      <c r="N7" s="418"/>
      <c r="O7" s="193" t="s">
        <v>127</v>
      </c>
      <c r="P7" s="418"/>
      <c r="Q7" s="418"/>
      <c r="R7" s="193" t="s">
        <v>127</v>
      </c>
      <c r="S7" s="418"/>
      <c r="T7" s="418"/>
      <c r="U7" s="208" t="s">
        <v>127</v>
      </c>
      <c r="V7" s="418"/>
      <c r="W7" s="418"/>
      <c r="X7" s="208" t="s">
        <v>127</v>
      </c>
    </row>
    <row r="8" spans="1:24" s="124" customFormat="1" x14ac:dyDescent="0.25">
      <c r="A8" s="123"/>
      <c r="B8" s="121"/>
      <c r="C8" s="123"/>
      <c r="D8" s="123"/>
      <c r="E8" s="123"/>
      <c r="F8" s="123"/>
      <c r="G8" s="123"/>
      <c r="H8" s="123"/>
      <c r="I8" s="123"/>
      <c r="J8" s="191"/>
      <c r="K8" s="191"/>
      <c r="L8" s="191"/>
      <c r="M8" s="191"/>
      <c r="N8" s="191"/>
      <c r="O8" s="191"/>
      <c r="P8" s="191"/>
      <c r="Q8" s="191"/>
      <c r="R8" s="191"/>
      <c r="S8" s="206"/>
      <c r="T8" s="206"/>
      <c r="U8" s="206"/>
      <c r="V8" s="206"/>
      <c r="W8" s="206"/>
      <c r="X8" s="206"/>
    </row>
    <row r="9" spans="1:24" ht="15" x14ac:dyDescent="0.25">
      <c r="A9" s="110"/>
      <c r="B9" s="111"/>
      <c r="C9" s="110"/>
      <c r="D9" s="112"/>
      <c r="E9" s="200"/>
      <c r="F9" s="200">
        <f>ROUND($D9*E9,0)</f>
        <v>0</v>
      </c>
      <c r="G9" s="200"/>
      <c r="H9" s="200">
        <f>ROUND($D9*G9,0)</f>
        <v>0</v>
      </c>
      <c r="I9" s="107" t="str">
        <f t="shared" ref="I9" si="0">+IF(G9&lt;=$E9,"OK","NO OK")</f>
        <v>OK</v>
      </c>
      <c r="J9" s="200"/>
      <c r="K9" s="200">
        <f t="shared" ref="K9:K10" si="1">ROUND($D9*J9,0)</f>
        <v>0</v>
      </c>
      <c r="L9" s="107" t="str">
        <f t="shared" ref="L9:L10" si="2">+IF(J9&lt;=$E9,"OK","NO OK")</f>
        <v>OK</v>
      </c>
      <c r="M9" s="200"/>
      <c r="N9" s="200">
        <f t="shared" ref="N9:N10" si="3">ROUND($D9*M9,0)</f>
        <v>0</v>
      </c>
      <c r="O9" s="107" t="str">
        <f t="shared" ref="O9:O10" si="4">+IF(M9&lt;=$E9,"OK","NO OK")</f>
        <v>OK</v>
      </c>
      <c r="P9" s="200"/>
      <c r="Q9" s="200">
        <f t="shared" ref="Q9:Q10" si="5">ROUND($D9*P9,0)</f>
        <v>0</v>
      </c>
      <c r="R9" s="107" t="str">
        <f t="shared" ref="R9:R10" si="6">+IF(P9&lt;=$E9,"OK","NO OK")</f>
        <v>OK</v>
      </c>
      <c r="S9" s="200"/>
      <c r="T9" s="200">
        <f t="shared" ref="T9:T10" si="7">ROUND($D9*S9,0)</f>
        <v>0</v>
      </c>
      <c r="U9" s="107" t="str">
        <f t="shared" ref="U9:U10" si="8">+IF(S9&lt;=$E9,"OK","NO OK")</f>
        <v>OK</v>
      </c>
      <c r="V9" s="200"/>
      <c r="W9" s="200">
        <f t="shared" ref="W9:W10" si="9">ROUND($D9*V9,0)</f>
        <v>0</v>
      </c>
      <c r="X9" s="107" t="str">
        <f t="shared" ref="X9:X10" si="10">+IF(V9&lt;=$E9,"OK","NO OK")</f>
        <v>OK</v>
      </c>
    </row>
    <row r="10" spans="1:24" ht="15" x14ac:dyDescent="0.25">
      <c r="A10" s="110"/>
      <c r="B10" s="111"/>
      <c r="C10" s="110"/>
      <c r="D10" s="112"/>
      <c r="E10" s="200"/>
      <c r="F10" s="200">
        <f t="shared" ref="F10:F73" si="11">ROUND($D10*E10,0)</f>
        <v>0</v>
      </c>
      <c r="G10" s="200"/>
      <c r="H10" s="200">
        <f t="shared" ref="H10:H11" si="12">ROUND($D10*G10,0)</f>
        <v>0</v>
      </c>
      <c r="I10" s="107" t="str">
        <f t="shared" ref="I10:I11" si="13">+IF(G10&lt;=$E10,"OK","NO OK")</f>
        <v>OK</v>
      </c>
      <c r="J10" s="200"/>
      <c r="K10" s="200">
        <f t="shared" si="1"/>
        <v>0</v>
      </c>
      <c r="L10" s="107" t="str">
        <f t="shared" si="2"/>
        <v>OK</v>
      </c>
      <c r="M10" s="200"/>
      <c r="N10" s="200">
        <f t="shared" si="3"/>
        <v>0</v>
      </c>
      <c r="O10" s="107" t="str">
        <f t="shared" si="4"/>
        <v>OK</v>
      </c>
      <c r="P10" s="200"/>
      <c r="Q10" s="200">
        <f t="shared" si="5"/>
        <v>0</v>
      </c>
      <c r="R10" s="107" t="str">
        <f t="shared" si="6"/>
        <v>OK</v>
      </c>
      <c r="S10" s="200"/>
      <c r="T10" s="200">
        <f t="shared" si="7"/>
        <v>0</v>
      </c>
      <c r="U10" s="107" t="str">
        <f t="shared" si="8"/>
        <v>OK</v>
      </c>
      <c r="V10" s="200"/>
      <c r="W10" s="200">
        <f t="shared" si="9"/>
        <v>0</v>
      </c>
      <c r="X10" s="107" t="str">
        <f t="shared" si="10"/>
        <v>OK</v>
      </c>
    </row>
    <row r="11" spans="1:24" ht="15" x14ac:dyDescent="0.25">
      <c r="A11" s="110"/>
      <c r="B11" s="111"/>
      <c r="C11" s="110"/>
      <c r="D11" s="112"/>
      <c r="E11" s="200"/>
      <c r="F11" s="200">
        <f t="shared" si="11"/>
        <v>0</v>
      </c>
      <c r="G11" s="200"/>
      <c r="H11" s="200">
        <f t="shared" si="12"/>
        <v>0</v>
      </c>
      <c r="I11" s="107" t="str">
        <f t="shared" si="13"/>
        <v>OK</v>
      </c>
      <c r="J11" s="200"/>
      <c r="K11" s="200">
        <f t="shared" ref="K11:K74" si="14">ROUND($D11*J11,0)</f>
        <v>0</v>
      </c>
      <c r="L11" s="107" t="str">
        <f t="shared" ref="L11:L74" si="15">+IF(J11&lt;=$E11,"OK","NO OK")</f>
        <v>OK</v>
      </c>
      <c r="M11" s="200"/>
      <c r="N11" s="200">
        <f t="shared" ref="N11:N74" si="16">ROUND($D11*M11,0)</f>
        <v>0</v>
      </c>
      <c r="O11" s="107" t="str">
        <f t="shared" ref="O11:O74" si="17">+IF(M11&lt;=$E11,"OK","NO OK")</f>
        <v>OK</v>
      </c>
      <c r="P11" s="200"/>
      <c r="Q11" s="200">
        <f t="shared" ref="Q11:Q74" si="18">ROUND($D11*P11,0)</f>
        <v>0</v>
      </c>
      <c r="R11" s="107" t="str">
        <f t="shared" ref="R11:R74" si="19">+IF(P11&lt;=$E11,"OK","NO OK")</f>
        <v>OK</v>
      </c>
      <c r="S11" s="200"/>
      <c r="T11" s="200">
        <f t="shared" ref="T11:T74" si="20">ROUND($D11*S11,0)</f>
        <v>0</v>
      </c>
      <c r="U11" s="107" t="str">
        <f t="shared" ref="U11:U74" si="21">+IF(S11&lt;=$E11,"OK","NO OK")</f>
        <v>OK</v>
      </c>
      <c r="V11" s="200"/>
      <c r="W11" s="200">
        <f t="shared" ref="W11:W74" si="22">ROUND($D11*V11,0)</f>
        <v>0</v>
      </c>
      <c r="X11" s="107" t="str">
        <f t="shared" ref="X11:X74" si="23">+IF(V11&lt;=$E11,"OK","NO OK")</f>
        <v>OK</v>
      </c>
    </row>
    <row r="12" spans="1:24" ht="15" x14ac:dyDescent="0.25">
      <c r="A12" s="110"/>
      <c r="B12" s="111"/>
      <c r="C12" s="110"/>
      <c r="D12" s="112"/>
      <c r="E12" s="200"/>
      <c r="F12" s="200">
        <f t="shared" si="11"/>
        <v>0</v>
      </c>
      <c r="G12" s="200"/>
      <c r="H12" s="200">
        <f t="shared" ref="H12:H75" si="24">ROUND($D12*G12,0)</f>
        <v>0</v>
      </c>
      <c r="I12" s="107" t="str">
        <f t="shared" ref="I12:I75" si="25">+IF(G12&lt;=$E12,"OK","NO OK")</f>
        <v>OK</v>
      </c>
      <c r="J12" s="200"/>
      <c r="K12" s="200">
        <f t="shared" si="14"/>
        <v>0</v>
      </c>
      <c r="L12" s="107" t="str">
        <f t="shared" si="15"/>
        <v>OK</v>
      </c>
      <c r="M12" s="200"/>
      <c r="N12" s="200">
        <f t="shared" si="16"/>
        <v>0</v>
      </c>
      <c r="O12" s="107" t="str">
        <f t="shared" si="17"/>
        <v>OK</v>
      </c>
      <c r="P12" s="200"/>
      <c r="Q12" s="200">
        <f t="shared" si="18"/>
        <v>0</v>
      </c>
      <c r="R12" s="107" t="str">
        <f t="shared" si="19"/>
        <v>OK</v>
      </c>
      <c r="S12" s="200"/>
      <c r="T12" s="200">
        <f t="shared" si="20"/>
        <v>0</v>
      </c>
      <c r="U12" s="107" t="str">
        <f t="shared" si="21"/>
        <v>OK</v>
      </c>
      <c r="V12" s="200"/>
      <c r="W12" s="200">
        <f t="shared" si="22"/>
        <v>0</v>
      </c>
      <c r="X12" s="107" t="str">
        <f t="shared" si="23"/>
        <v>OK</v>
      </c>
    </row>
    <row r="13" spans="1:24" ht="15" x14ac:dyDescent="0.25">
      <c r="A13" s="110"/>
      <c r="B13" s="111"/>
      <c r="C13" s="110"/>
      <c r="D13" s="112"/>
      <c r="E13" s="200"/>
      <c r="F13" s="200">
        <f t="shared" si="11"/>
        <v>0</v>
      </c>
      <c r="G13" s="200"/>
      <c r="H13" s="200">
        <f t="shared" si="24"/>
        <v>0</v>
      </c>
      <c r="I13" s="107" t="str">
        <f t="shared" si="25"/>
        <v>OK</v>
      </c>
      <c r="J13" s="200"/>
      <c r="K13" s="200">
        <f t="shared" si="14"/>
        <v>0</v>
      </c>
      <c r="L13" s="107" t="str">
        <f t="shared" si="15"/>
        <v>OK</v>
      </c>
      <c r="M13" s="200"/>
      <c r="N13" s="200">
        <f t="shared" si="16"/>
        <v>0</v>
      </c>
      <c r="O13" s="107" t="str">
        <f t="shared" si="17"/>
        <v>OK</v>
      </c>
      <c r="P13" s="200"/>
      <c r="Q13" s="200">
        <f t="shared" si="18"/>
        <v>0</v>
      </c>
      <c r="R13" s="107" t="str">
        <f t="shared" si="19"/>
        <v>OK</v>
      </c>
      <c r="S13" s="200"/>
      <c r="T13" s="200">
        <f t="shared" si="20"/>
        <v>0</v>
      </c>
      <c r="U13" s="107" t="str">
        <f t="shared" si="21"/>
        <v>OK</v>
      </c>
      <c r="V13" s="200"/>
      <c r="W13" s="200">
        <f t="shared" si="22"/>
        <v>0</v>
      </c>
      <c r="X13" s="107" t="str">
        <f t="shared" si="23"/>
        <v>OK</v>
      </c>
    </row>
    <row r="14" spans="1:24" ht="15" x14ac:dyDescent="0.25">
      <c r="A14" s="110"/>
      <c r="B14" s="111"/>
      <c r="C14" s="110"/>
      <c r="D14" s="112"/>
      <c r="E14" s="200"/>
      <c r="F14" s="200">
        <f t="shared" si="11"/>
        <v>0</v>
      </c>
      <c r="G14" s="200"/>
      <c r="H14" s="200">
        <f t="shared" si="24"/>
        <v>0</v>
      </c>
      <c r="I14" s="107" t="str">
        <f t="shared" si="25"/>
        <v>OK</v>
      </c>
      <c r="J14" s="200"/>
      <c r="K14" s="200">
        <f t="shared" si="14"/>
        <v>0</v>
      </c>
      <c r="L14" s="107" t="str">
        <f t="shared" si="15"/>
        <v>OK</v>
      </c>
      <c r="M14" s="200"/>
      <c r="N14" s="200">
        <f t="shared" si="16"/>
        <v>0</v>
      </c>
      <c r="O14" s="107" t="str">
        <f t="shared" si="17"/>
        <v>OK</v>
      </c>
      <c r="P14" s="200"/>
      <c r="Q14" s="200">
        <f t="shared" si="18"/>
        <v>0</v>
      </c>
      <c r="R14" s="107" t="str">
        <f t="shared" si="19"/>
        <v>OK</v>
      </c>
      <c r="S14" s="200"/>
      <c r="T14" s="200">
        <f t="shared" si="20"/>
        <v>0</v>
      </c>
      <c r="U14" s="107" t="str">
        <f t="shared" si="21"/>
        <v>OK</v>
      </c>
      <c r="V14" s="200"/>
      <c r="W14" s="200">
        <f t="shared" si="22"/>
        <v>0</v>
      </c>
      <c r="X14" s="107" t="str">
        <f t="shared" si="23"/>
        <v>OK</v>
      </c>
    </row>
    <row r="15" spans="1:24" ht="15" x14ac:dyDescent="0.25">
      <c r="A15" s="110"/>
      <c r="B15" s="111"/>
      <c r="C15" s="110"/>
      <c r="D15" s="112"/>
      <c r="E15" s="200"/>
      <c r="F15" s="200">
        <f t="shared" si="11"/>
        <v>0</v>
      </c>
      <c r="G15" s="200"/>
      <c r="H15" s="200">
        <f t="shared" si="24"/>
        <v>0</v>
      </c>
      <c r="I15" s="107" t="str">
        <f t="shared" si="25"/>
        <v>OK</v>
      </c>
      <c r="J15" s="200"/>
      <c r="K15" s="200">
        <f t="shared" si="14"/>
        <v>0</v>
      </c>
      <c r="L15" s="107" t="str">
        <f t="shared" si="15"/>
        <v>OK</v>
      </c>
      <c r="M15" s="200"/>
      <c r="N15" s="200">
        <f t="shared" si="16"/>
        <v>0</v>
      </c>
      <c r="O15" s="107" t="str">
        <f t="shared" si="17"/>
        <v>OK</v>
      </c>
      <c r="P15" s="200"/>
      <c r="Q15" s="200">
        <f t="shared" si="18"/>
        <v>0</v>
      </c>
      <c r="R15" s="107" t="str">
        <f t="shared" si="19"/>
        <v>OK</v>
      </c>
      <c r="S15" s="200"/>
      <c r="T15" s="200">
        <f t="shared" si="20"/>
        <v>0</v>
      </c>
      <c r="U15" s="107" t="str">
        <f t="shared" si="21"/>
        <v>OK</v>
      </c>
      <c r="V15" s="200"/>
      <c r="W15" s="200">
        <f t="shared" si="22"/>
        <v>0</v>
      </c>
      <c r="X15" s="107" t="str">
        <f t="shared" si="23"/>
        <v>OK</v>
      </c>
    </row>
    <row r="16" spans="1:24" ht="15" x14ac:dyDescent="0.25">
      <c r="A16" s="110"/>
      <c r="B16" s="111"/>
      <c r="C16" s="110"/>
      <c r="D16" s="112"/>
      <c r="E16" s="200"/>
      <c r="F16" s="200">
        <f t="shared" si="11"/>
        <v>0</v>
      </c>
      <c r="G16" s="200"/>
      <c r="H16" s="200">
        <f t="shared" si="24"/>
        <v>0</v>
      </c>
      <c r="I16" s="107" t="str">
        <f t="shared" si="25"/>
        <v>OK</v>
      </c>
      <c r="J16" s="200"/>
      <c r="K16" s="200">
        <f t="shared" si="14"/>
        <v>0</v>
      </c>
      <c r="L16" s="107" t="str">
        <f t="shared" si="15"/>
        <v>OK</v>
      </c>
      <c r="M16" s="200"/>
      <c r="N16" s="200">
        <f t="shared" si="16"/>
        <v>0</v>
      </c>
      <c r="O16" s="107" t="str">
        <f t="shared" si="17"/>
        <v>OK</v>
      </c>
      <c r="P16" s="200"/>
      <c r="Q16" s="200">
        <f t="shared" si="18"/>
        <v>0</v>
      </c>
      <c r="R16" s="107" t="str">
        <f t="shared" si="19"/>
        <v>OK</v>
      </c>
      <c r="S16" s="200"/>
      <c r="T16" s="200">
        <f t="shared" si="20"/>
        <v>0</v>
      </c>
      <c r="U16" s="107" t="str">
        <f t="shared" si="21"/>
        <v>OK</v>
      </c>
      <c r="V16" s="200"/>
      <c r="W16" s="200">
        <f t="shared" si="22"/>
        <v>0</v>
      </c>
      <c r="X16" s="107" t="str">
        <f t="shared" si="23"/>
        <v>OK</v>
      </c>
    </row>
    <row r="17" spans="1:24" ht="15" x14ac:dyDescent="0.25">
      <c r="A17" s="110"/>
      <c r="B17" s="111"/>
      <c r="C17" s="110"/>
      <c r="D17" s="112"/>
      <c r="E17" s="200"/>
      <c r="F17" s="200">
        <f t="shared" si="11"/>
        <v>0</v>
      </c>
      <c r="G17" s="200"/>
      <c r="H17" s="200">
        <f t="shared" si="24"/>
        <v>0</v>
      </c>
      <c r="I17" s="107" t="str">
        <f t="shared" si="25"/>
        <v>OK</v>
      </c>
      <c r="J17" s="200"/>
      <c r="K17" s="200">
        <f t="shared" si="14"/>
        <v>0</v>
      </c>
      <c r="L17" s="107" t="str">
        <f t="shared" si="15"/>
        <v>OK</v>
      </c>
      <c r="M17" s="200"/>
      <c r="N17" s="200">
        <f t="shared" si="16"/>
        <v>0</v>
      </c>
      <c r="O17" s="107" t="str">
        <f t="shared" si="17"/>
        <v>OK</v>
      </c>
      <c r="P17" s="200"/>
      <c r="Q17" s="200">
        <f t="shared" si="18"/>
        <v>0</v>
      </c>
      <c r="R17" s="107" t="str">
        <f t="shared" si="19"/>
        <v>OK</v>
      </c>
      <c r="S17" s="200"/>
      <c r="T17" s="200">
        <f t="shared" si="20"/>
        <v>0</v>
      </c>
      <c r="U17" s="107" t="str">
        <f t="shared" si="21"/>
        <v>OK</v>
      </c>
      <c r="V17" s="200"/>
      <c r="W17" s="200">
        <f t="shared" si="22"/>
        <v>0</v>
      </c>
      <c r="X17" s="107" t="str">
        <f t="shared" si="23"/>
        <v>OK</v>
      </c>
    </row>
    <row r="18" spans="1:24" ht="15" x14ac:dyDescent="0.25">
      <c r="A18" s="110"/>
      <c r="B18" s="111"/>
      <c r="C18" s="110"/>
      <c r="D18" s="112"/>
      <c r="E18" s="200"/>
      <c r="F18" s="200">
        <f t="shared" si="11"/>
        <v>0</v>
      </c>
      <c r="G18" s="200"/>
      <c r="H18" s="200">
        <f t="shared" si="24"/>
        <v>0</v>
      </c>
      <c r="I18" s="107" t="str">
        <f t="shared" si="25"/>
        <v>OK</v>
      </c>
      <c r="J18" s="200"/>
      <c r="K18" s="200">
        <f t="shared" si="14"/>
        <v>0</v>
      </c>
      <c r="L18" s="107" t="str">
        <f t="shared" si="15"/>
        <v>OK</v>
      </c>
      <c r="M18" s="200"/>
      <c r="N18" s="200">
        <f t="shared" si="16"/>
        <v>0</v>
      </c>
      <c r="O18" s="107" t="str">
        <f t="shared" si="17"/>
        <v>OK</v>
      </c>
      <c r="P18" s="200"/>
      <c r="Q18" s="200">
        <f t="shared" si="18"/>
        <v>0</v>
      </c>
      <c r="R18" s="107" t="str">
        <f t="shared" si="19"/>
        <v>OK</v>
      </c>
      <c r="S18" s="200"/>
      <c r="T18" s="200">
        <f t="shared" si="20"/>
        <v>0</v>
      </c>
      <c r="U18" s="107" t="str">
        <f t="shared" si="21"/>
        <v>OK</v>
      </c>
      <c r="V18" s="200"/>
      <c r="W18" s="200">
        <f t="shared" si="22"/>
        <v>0</v>
      </c>
      <c r="X18" s="107" t="str">
        <f t="shared" si="23"/>
        <v>OK</v>
      </c>
    </row>
    <row r="19" spans="1:24" ht="15" x14ac:dyDescent="0.25">
      <c r="A19" s="110"/>
      <c r="B19" s="111"/>
      <c r="C19" s="110"/>
      <c r="D19" s="112"/>
      <c r="E19" s="200"/>
      <c r="F19" s="200">
        <f t="shared" si="11"/>
        <v>0</v>
      </c>
      <c r="G19" s="200"/>
      <c r="H19" s="200">
        <f t="shared" si="24"/>
        <v>0</v>
      </c>
      <c r="I19" s="107" t="str">
        <f t="shared" si="25"/>
        <v>OK</v>
      </c>
      <c r="J19" s="200"/>
      <c r="K19" s="200">
        <f t="shared" si="14"/>
        <v>0</v>
      </c>
      <c r="L19" s="107" t="str">
        <f t="shared" si="15"/>
        <v>OK</v>
      </c>
      <c r="M19" s="200"/>
      <c r="N19" s="200">
        <f t="shared" si="16"/>
        <v>0</v>
      </c>
      <c r="O19" s="107" t="str">
        <f t="shared" si="17"/>
        <v>OK</v>
      </c>
      <c r="P19" s="200"/>
      <c r="Q19" s="200">
        <f t="shared" si="18"/>
        <v>0</v>
      </c>
      <c r="R19" s="107" t="str">
        <f t="shared" si="19"/>
        <v>OK</v>
      </c>
      <c r="S19" s="200"/>
      <c r="T19" s="200">
        <f t="shared" si="20"/>
        <v>0</v>
      </c>
      <c r="U19" s="107" t="str">
        <f t="shared" si="21"/>
        <v>OK</v>
      </c>
      <c r="V19" s="200"/>
      <c r="W19" s="200">
        <f t="shared" si="22"/>
        <v>0</v>
      </c>
      <c r="X19" s="107" t="str">
        <f t="shared" si="23"/>
        <v>OK</v>
      </c>
    </row>
    <row r="20" spans="1:24" ht="15" x14ac:dyDescent="0.25">
      <c r="A20" s="110"/>
      <c r="B20" s="111"/>
      <c r="C20" s="110"/>
      <c r="D20" s="112"/>
      <c r="E20" s="200"/>
      <c r="F20" s="200">
        <f t="shared" si="11"/>
        <v>0</v>
      </c>
      <c r="G20" s="200"/>
      <c r="H20" s="200">
        <f t="shared" si="24"/>
        <v>0</v>
      </c>
      <c r="I20" s="107" t="str">
        <f t="shared" si="25"/>
        <v>OK</v>
      </c>
      <c r="J20" s="200"/>
      <c r="K20" s="200">
        <f t="shared" si="14"/>
        <v>0</v>
      </c>
      <c r="L20" s="107" t="str">
        <f t="shared" si="15"/>
        <v>OK</v>
      </c>
      <c r="M20" s="200"/>
      <c r="N20" s="200">
        <f t="shared" si="16"/>
        <v>0</v>
      </c>
      <c r="O20" s="107" t="str">
        <f t="shared" si="17"/>
        <v>OK</v>
      </c>
      <c r="P20" s="200"/>
      <c r="Q20" s="200">
        <f t="shared" si="18"/>
        <v>0</v>
      </c>
      <c r="R20" s="107" t="str">
        <f t="shared" si="19"/>
        <v>OK</v>
      </c>
      <c r="S20" s="200"/>
      <c r="T20" s="200">
        <f t="shared" si="20"/>
        <v>0</v>
      </c>
      <c r="U20" s="107" t="str">
        <f t="shared" si="21"/>
        <v>OK</v>
      </c>
      <c r="V20" s="200"/>
      <c r="W20" s="200">
        <f t="shared" si="22"/>
        <v>0</v>
      </c>
      <c r="X20" s="107" t="str">
        <f t="shared" si="23"/>
        <v>OK</v>
      </c>
    </row>
    <row r="21" spans="1:24" ht="15" x14ac:dyDescent="0.25">
      <c r="A21" s="110"/>
      <c r="B21" s="111"/>
      <c r="C21" s="110"/>
      <c r="D21" s="112"/>
      <c r="E21" s="200"/>
      <c r="F21" s="200">
        <f t="shared" si="11"/>
        <v>0</v>
      </c>
      <c r="G21" s="200"/>
      <c r="H21" s="200">
        <f t="shared" si="24"/>
        <v>0</v>
      </c>
      <c r="I21" s="107" t="str">
        <f t="shared" si="25"/>
        <v>OK</v>
      </c>
      <c r="J21" s="200"/>
      <c r="K21" s="200">
        <f t="shared" si="14"/>
        <v>0</v>
      </c>
      <c r="L21" s="107" t="str">
        <f t="shared" si="15"/>
        <v>OK</v>
      </c>
      <c r="M21" s="200"/>
      <c r="N21" s="200">
        <f t="shared" si="16"/>
        <v>0</v>
      </c>
      <c r="O21" s="107" t="str">
        <f t="shared" si="17"/>
        <v>OK</v>
      </c>
      <c r="P21" s="200"/>
      <c r="Q21" s="200">
        <f t="shared" si="18"/>
        <v>0</v>
      </c>
      <c r="R21" s="107" t="str">
        <f t="shared" si="19"/>
        <v>OK</v>
      </c>
      <c r="S21" s="200"/>
      <c r="T21" s="200">
        <f t="shared" si="20"/>
        <v>0</v>
      </c>
      <c r="U21" s="107" t="str">
        <f t="shared" si="21"/>
        <v>OK</v>
      </c>
      <c r="V21" s="200"/>
      <c r="W21" s="200">
        <f t="shared" si="22"/>
        <v>0</v>
      </c>
      <c r="X21" s="107" t="str">
        <f t="shared" si="23"/>
        <v>OK</v>
      </c>
    </row>
    <row r="22" spans="1:24" ht="15" x14ac:dyDescent="0.25">
      <c r="A22" s="110"/>
      <c r="B22" s="111"/>
      <c r="C22" s="110"/>
      <c r="D22" s="112"/>
      <c r="E22" s="200"/>
      <c r="F22" s="200">
        <f t="shared" si="11"/>
        <v>0</v>
      </c>
      <c r="G22" s="200"/>
      <c r="H22" s="200">
        <f t="shared" si="24"/>
        <v>0</v>
      </c>
      <c r="I22" s="107" t="str">
        <f t="shared" si="25"/>
        <v>OK</v>
      </c>
      <c r="J22" s="200"/>
      <c r="K22" s="200">
        <f t="shared" si="14"/>
        <v>0</v>
      </c>
      <c r="L22" s="107" t="str">
        <f t="shared" si="15"/>
        <v>OK</v>
      </c>
      <c r="M22" s="200"/>
      <c r="N22" s="200">
        <f t="shared" si="16"/>
        <v>0</v>
      </c>
      <c r="O22" s="107" t="str">
        <f t="shared" si="17"/>
        <v>OK</v>
      </c>
      <c r="P22" s="200"/>
      <c r="Q22" s="200">
        <f t="shared" si="18"/>
        <v>0</v>
      </c>
      <c r="R22" s="107" t="str">
        <f t="shared" si="19"/>
        <v>OK</v>
      </c>
      <c r="S22" s="200"/>
      <c r="T22" s="200">
        <f t="shared" si="20"/>
        <v>0</v>
      </c>
      <c r="U22" s="107" t="str">
        <f t="shared" si="21"/>
        <v>OK</v>
      </c>
      <c r="V22" s="200"/>
      <c r="W22" s="200">
        <f t="shared" si="22"/>
        <v>0</v>
      </c>
      <c r="X22" s="107" t="str">
        <f t="shared" si="23"/>
        <v>OK</v>
      </c>
    </row>
    <row r="23" spans="1:24" ht="15" x14ac:dyDescent="0.25">
      <c r="A23" s="110"/>
      <c r="B23" s="111"/>
      <c r="C23" s="110"/>
      <c r="D23" s="112"/>
      <c r="E23" s="200"/>
      <c r="F23" s="200">
        <f t="shared" si="11"/>
        <v>0</v>
      </c>
      <c r="G23" s="200"/>
      <c r="H23" s="200">
        <f t="shared" si="24"/>
        <v>0</v>
      </c>
      <c r="I23" s="107" t="str">
        <f t="shared" si="25"/>
        <v>OK</v>
      </c>
      <c r="J23" s="200"/>
      <c r="K23" s="200">
        <f t="shared" si="14"/>
        <v>0</v>
      </c>
      <c r="L23" s="107" t="str">
        <f t="shared" si="15"/>
        <v>OK</v>
      </c>
      <c r="M23" s="200"/>
      <c r="N23" s="200">
        <f t="shared" si="16"/>
        <v>0</v>
      </c>
      <c r="O23" s="107" t="str">
        <f t="shared" si="17"/>
        <v>OK</v>
      </c>
      <c r="P23" s="200"/>
      <c r="Q23" s="200">
        <f t="shared" si="18"/>
        <v>0</v>
      </c>
      <c r="R23" s="107" t="str">
        <f t="shared" si="19"/>
        <v>OK</v>
      </c>
      <c r="S23" s="200"/>
      <c r="T23" s="200">
        <f t="shared" si="20"/>
        <v>0</v>
      </c>
      <c r="U23" s="107" t="str">
        <f t="shared" si="21"/>
        <v>OK</v>
      </c>
      <c r="V23" s="200"/>
      <c r="W23" s="200">
        <f t="shared" si="22"/>
        <v>0</v>
      </c>
      <c r="X23" s="107" t="str">
        <f t="shared" si="23"/>
        <v>OK</v>
      </c>
    </row>
    <row r="24" spans="1:24" ht="15" x14ac:dyDescent="0.25">
      <c r="A24" s="110"/>
      <c r="B24" s="111"/>
      <c r="C24" s="110"/>
      <c r="D24" s="112"/>
      <c r="E24" s="200"/>
      <c r="F24" s="200">
        <f t="shared" si="11"/>
        <v>0</v>
      </c>
      <c r="G24" s="200"/>
      <c r="H24" s="200">
        <f t="shared" si="24"/>
        <v>0</v>
      </c>
      <c r="I24" s="107" t="str">
        <f t="shared" si="25"/>
        <v>OK</v>
      </c>
      <c r="J24" s="200"/>
      <c r="K24" s="200">
        <f t="shared" si="14"/>
        <v>0</v>
      </c>
      <c r="L24" s="107" t="str">
        <f t="shared" si="15"/>
        <v>OK</v>
      </c>
      <c r="M24" s="200"/>
      <c r="N24" s="200">
        <f t="shared" si="16"/>
        <v>0</v>
      </c>
      <c r="O24" s="107" t="str">
        <f t="shared" si="17"/>
        <v>OK</v>
      </c>
      <c r="P24" s="200"/>
      <c r="Q24" s="200">
        <f t="shared" si="18"/>
        <v>0</v>
      </c>
      <c r="R24" s="107" t="str">
        <f t="shared" si="19"/>
        <v>OK</v>
      </c>
      <c r="S24" s="200"/>
      <c r="T24" s="200">
        <f t="shared" si="20"/>
        <v>0</v>
      </c>
      <c r="U24" s="107" t="str">
        <f t="shared" si="21"/>
        <v>OK</v>
      </c>
      <c r="V24" s="200"/>
      <c r="W24" s="200">
        <f t="shared" si="22"/>
        <v>0</v>
      </c>
      <c r="X24" s="107" t="str">
        <f t="shared" si="23"/>
        <v>OK</v>
      </c>
    </row>
    <row r="25" spans="1:24" ht="15" x14ac:dyDescent="0.25">
      <c r="A25" s="110"/>
      <c r="B25" s="111"/>
      <c r="C25" s="110"/>
      <c r="D25" s="112"/>
      <c r="E25" s="200"/>
      <c r="F25" s="200">
        <f t="shared" si="11"/>
        <v>0</v>
      </c>
      <c r="G25" s="200"/>
      <c r="H25" s="200">
        <f t="shared" si="24"/>
        <v>0</v>
      </c>
      <c r="I25" s="107" t="str">
        <f t="shared" si="25"/>
        <v>OK</v>
      </c>
      <c r="J25" s="200"/>
      <c r="K25" s="200">
        <f t="shared" si="14"/>
        <v>0</v>
      </c>
      <c r="L25" s="107" t="str">
        <f t="shared" si="15"/>
        <v>OK</v>
      </c>
      <c r="M25" s="200"/>
      <c r="N25" s="200">
        <f t="shared" si="16"/>
        <v>0</v>
      </c>
      <c r="O25" s="107" t="str">
        <f t="shared" si="17"/>
        <v>OK</v>
      </c>
      <c r="P25" s="200"/>
      <c r="Q25" s="200">
        <f t="shared" si="18"/>
        <v>0</v>
      </c>
      <c r="R25" s="107" t="str">
        <f t="shared" si="19"/>
        <v>OK</v>
      </c>
      <c r="S25" s="200"/>
      <c r="T25" s="200">
        <f t="shared" si="20"/>
        <v>0</v>
      </c>
      <c r="U25" s="107" t="str">
        <f t="shared" si="21"/>
        <v>OK</v>
      </c>
      <c r="V25" s="200"/>
      <c r="W25" s="200">
        <f t="shared" si="22"/>
        <v>0</v>
      </c>
      <c r="X25" s="107" t="str">
        <f t="shared" si="23"/>
        <v>OK</v>
      </c>
    </row>
    <row r="26" spans="1:24" ht="15" x14ac:dyDescent="0.25">
      <c r="A26" s="110"/>
      <c r="B26" s="111"/>
      <c r="C26" s="110"/>
      <c r="D26" s="112"/>
      <c r="E26" s="200"/>
      <c r="F26" s="200">
        <f t="shared" si="11"/>
        <v>0</v>
      </c>
      <c r="G26" s="200"/>
      <c r="H26" s="200">
        <f t="shared" si="24"/>
        <v>0</v>
      </c>
      <c r="I26" s="107" t="str">
        <f t="shared" si="25"/>
        <v>OK</v>
      </c>
      <c r="J26" s="200"/>
      <c r="K26" s="200">
        <f t="shared" si="14"/>
        <v>0</v>
      </c>
      <c r="L26" s="107" t="str">
        <f t="shared" si="15"/>
        <v>OK</v>
      </c>
      <c r="M26" s="200"/>
      <c r="N26" s="200">
        <f t="shared" si="16"/>
        <v>0</v>
      </c>
      <c r="O26" s="107" t="str">
        <f t="shared" si="17"/>
        <v>OK</v>
      </c>
      <c r="P26" s="200"/>
      <c r="Q26" s="200">
        <f t="shared" si="18"/>
        <v>0</v>
      </c>
      <c r="R26" s="107" t="str">
        <f t="shared" si="19"/>
        <v>OK</v>
      </c>
      <c r="S26" s="200"/>
      <c r="T26" s="200">
        <f t="shared" si="20"/>
        <v>0</v>
      </c>
      <c r="U26" s="107" t="str">
        <f t="shared" si="21"/>
        <v>OK</v>
      </c>
      <c r="V26" s="200"/>
      <c r="W26" s="200">
        <f t="shared" si="22"/>
        <v>0</v>
      </c>
      <c r="X26" s="107" t="str">
        <f t="shared" si="23"/>
        <v>OK</v>
      </c>
    </row>
    <row r="27" spans="1:24" ht="15" x14ac:dyDescent="0.25">
      <c r="A27" s="110"/>
      <c r="B27" s="111"/>
      <c r="C27" s="110"/>
      <c r="D27" s="112"/>
      <c r="E27" s="200"/>
      <c r="F27" s="200">
        <f t="shared" si="11"/>
        <v>0</v>
      </c>
      <c r="G27" s="200"/>
      <c r="H27" s="200">
        <f t="shared" si="24"/>
        <v>0</v>
      </c>
      <c r="I27" s="107" t="str">
        <f t="shared" si="25"/>
        <v>OK</v>
      </c>
      <c r="J27" s="200"/>
      <c r="K27" s="200">
        <f t="shared" si="14"/>
        <v>0</v>
      </c>
      <c r="L27" s="107" t="str">
        <f t="shared" si="15"/>
        <v>OK</v>
      </c>
      <c r="M27" s="200"/>
      <c r="N27" s="200">
        <f t="shared" si="16"/>
        <v>0</v>
      </c>
      <c r="O27" s="107" t="str">
        <f t="shared" si="17"/>
        <v>OK</v>
      </c>
      <c r="P27" s="200"/>
      <c r="Q27" s="200">
        <f t="shared" si="18"/>
        <v>0</v>
      </c>
      <c r="R27" s="107" t="str">
        <f t="shared" si="19"/>
        <v>OK</v>
      </c>
      <c r="S27" s="200"/>
      <c r="T27" s="200">
        <f t="shared" si="20"/>
        <v>0</v>
      </c>
      <c r="U27" s="107" t="str">
        <f t="shared" si="21"/>
        <v>OK</v>
      </c>
      <c r="V27" s="200"/>
      <c r="W27" s="200">
        <f t="shared" si="22"/>
        <v>0</v>
      </c>
      <c r="X27" s="107" t="str">
        <f t="shared" si="23"/>
        <v>OK</v>
      </c>
    </row>
    <row r="28" spans="1:24" ht="15" x14ac:dyDescent="0.25">
      <c r="A28" s="110"/>
      <c r="B28" s="111"/>
      <c r="C28" s="110"/>
      <c r="D28" s="112"/>
      <c r="E28" s="200"/>
      <c r="F28" s="200">
        <f t="shared" si="11"/>
        <v>0</v>
      </c>
      <c r="G28" s="200"/>
      <c r="H28" s="200">
        <f t="shared" si="24"/>
        <v>0</v>
      </c>
      <c r="I28" s="107" t="str">
        <f t="shared" si="25"/>
        <v>OK</v>
      </c>
      <c r="J28" s="200"/>
      <c r="K28" s="200">
        <f t="shared" si="14"/>
        <v>0</v>
      </c>
      <c r="L28" s="107" t="str">
        <f t="shared" si="15"/>
        <v>OK</v>
      </c>
      <c r="M28" s="200"/>
      <c r="N28" s="200">
        <f t="shared" si="16"/>
        <v>0</v>
      </c>
      <c r="O28" s="107" t="str">
        <f t="shared" si="17"/>
        <v>OK</v>
      </c>
      <c r="P28" s="200"/>
      <c r="Q28" s="200">
        <f t="shared" si="18"/>
        <v>0</v>
      </c>
      <c r="R28" s="107" t="str">
        <f t="shared" si="19"/>
        <v>OK</v>
      </c>
      <c r="S28" s="200"/>
      <c r="T28" s="200">
        <f t="shared" si="20"/>
        <v>0</v>
      </c>
      <c r="U28" s="107" t="str">
        <f t="shared" si="21"/>
        <v>OK</v>
      </c>
      <c r="V28" s="200"/>
      <c r="W28" s="200">
        <f t="shared" si="22"/>
        <v>0</v>
      </c>
      <c r="X28" s="107" t="str">
        <f t="shared" si="23"/>
        <v>OK</v>
      </c>
    </row>
    <row r="29" spans="1:24" ht="15" x14ac:dyDescent="0.25">
      <c r="A29" s="110"/>
      <c r="B29" s="111"/>
      <c r="C29" s="110"/>
      <c r="D29" s="112"/>
      <c r="E29" s="200"/>
      <c r="F29" s="200">
        <f t="shared" si="11"/>
        <v>0</v>
      </c>
      <c r="G29" s="200"/>
      <c r="H29" s="200">
        <f t="shared" si="24"/>
        <v>0</v>
      </c>
      <c r="I29" s="107" t="str">
        <f t="shared" si="25"/>
        <v>OK</v>
      </c>
      <c r="J29" s="200"/>
      <c r="K29" s="200">
        <f t="shared" si="14"/>
        <v>0</v>
      </c>
      <c r="L29" s="107" t="str">
        <f t="shared" si="15"/>
        <v>OK</v>
      </c>
      <c r="M29" s="200"/>
      <c r="N29" s="200">
        <f t="shared" si="16"/>
        <v>0</v>
      </c>
      <c r="O29" s="107" t="str">
        <f t="shared" si="17"/>
        <v>OK</v>
      </c>
      <c r="P29" s="200"/>
      <c r="Q29" s="200">
        <f t="shared" si="18"/>
        <v>0</v>
      </c>
      <c r="R29" s="107" t="str">
        <f t="shared" si="19"/>
        <v>OK</v>
      </c>
      <c r="S29" s="200"/>
      <c r="T29" s="200">
        <f t="shared" si="20"/>
        <v>0</v>
      </c>
      <c r="U29" s="107" t="str">
        <f t="shared" si="21"/>
        <v>OK</v>
      </c>
      <c r="V29" s="200"/>
      <c r="W29" s="200">
        <f t="shared" si="22"/>
        <v>0</v>
      </c>
      <c r="X29" s="107" t="str">
        <f t="shared" si="23"/>
        <v>OK</v>
      </c>
    </row>
    <row r="30" spans="1:24" ht="15" x14ac:dyDescent="0.25">
      <c r="A30" s="110"/>
      <c r="B30" s="111"/>
      <c r="C30" s="110"/>
      <c r="D30" s="112"/>
      <c r="E30" s="200"/>
      <c r="F30" s="200">
        <f t="shared" si="11"/>
        <v>0</v>
      </c>
      <c r="G30" s="200"/>
      <c r="H30" s="200">
        <f t="shared" si="24"/>
        <v>0</v>
      </c>
      <c r="I30" s="107" t="str">
        <f t="shared" si="25"/>
        <v>OK</v>
      </c>
      <c r="J30" s="200"/>
      <c r="K30" s="200">
        <f t="shared" si="14"/>
        <v>0</v>
      </c>
      <c r="L30" s="107" t="str">
        <f t="shared" si="15"/>
        <v>OK</v>
      </c>
      <c r="M30" s="200"/>
      <c r="N30" s="200">
        <f t="shared" si="16"/>
        <v>0</v>
      </c>
      <c r="O30" s="107" t="str">
        <f t="shared" si="17"/>
        <v>OK</v>
      </c>
      <c r="P30" s="200"/>
      <c r="Q30" s="200">
        <f t="shared" si="18"/>
        <v>0</v>
      </c>
      <c r="R30" s="107" t="str">
        <f t="shared" si="19"/>
        <v>OK</v>
      </c>
      <c r="S30" s="200"/>
      <c r="T30" s="200">
        <f t="shared" si="20"/>
        <v>0</v>
      </c>
      <c r="U30" s="107" t="str">
        <f t="shared" si="21"/>
        <v>OK</v>
      </c>
      <c r="V30" s="200"/>
      <c r="W30" s="200">
        <f t="shared" si="22"/>
        <v>0</v>
      </c>
      <c r="X30" s="107" t="str">
        <f t="shared" si="23"/>
        <v>OK</v>
      </c>
    </row>
    <row r="31" spans="1:24" ht="15" x14ac:dyDescent="0.25">
      <c r="A31" s="110"/>
      <c r="B31" s="111"/>
      <c r="C31" s="110"/>
      <c r="D31" s="112"/>
      <c r="E31" s="200"/>
      <c r="F31" s="200">
        <f t="shared" si="11"/>
        <v>0</v>
      </c>
      <c r="G31" s="200"/>
      <c r="H31" s="200">
        <f t="shared" si="24"/>
        <v>0</v>
      </c>
      <c r="I31" s="107" t="str">
        <f t="shared" si="25"/>
        <v>OK</v>
      </c>
      <c r="J31" s="200"/>
      <c r="K31" s="200">
        <f t="shared" si="14"/>
        <v>0</v>
      </c>
      <c r="L31" s="107" t="str">
        <f t="shared" si="15"/>
        <v>OK</v>
      </c>
      <c r="M31" s="200"/>
      <c r="N31" s="200">
        <f t="shared" si="16"/>
        <v>0</v>
      </c>
      <c r="O31" s="107" t="str">
        <f t="shared" si="17"/>
        <v>OK</v>
      </c>
      <c r="P31" s="200"/>
      <c r="Q31" s="200">
        <f t="shared" si="18"/>
        <v>0</v>
      </c>
      <c r="R31" s="107" t="str">
        <f t="shared" si="19"/>
        <v>OK</v>
      </c>
      <c r="S31" s="200"/>
      <c r="T31" s="200">
        <f t="shared" si="20"/>
        <v>0</v>
      </c>
      <c r="U31" s="107" t="str">
        <f t="shared" si="21"/>
        <v>OK</v>
      </c>
      <c r="V31" s="200"/>
      <c r="W31" s="200">
        <f t="shared" si="22"/>
        <v>0</v>
      </c>
      <c r="X31" s="107" t="str">
        <f t="shared" si="23"/>
        <v>OK</v>
      </c>
    </row>
    <row r="32" spans="1:24" ht="15" x14ac:dyDescent="0.25">
      <c r="A32" s="110"/>
      <c r="B32" s="111"/>
      <c r="C32" s="110"/>
      <c r="D32" s="112"/>
      <c r="E32" s="200"/>
      <c r="F32" s="200">
        <f t="shared" si="11"/>
        <v>0</v>
      </c>
      <c r="G32" s="200"/>
      <c r="H32" s="200">
        <f t="shared" si="24"/>
        <v>0</v>
      </c>
      <c r="I32" s="107" t="str">
        <f t="shared" si="25"/>
        <v>OK</v>
      </c>
      <c r="J32" s="200"/>
      <c r="K32" s="200">
        <f t="shared" si="14"/>
        <v>0</v>
      </c>
      <c r="L32" s="107" t="str">
        <f t="shared" si="15"/>
        <v>OK</v>
      </c>
      <c r="M32" s="200"/>
      <c r="N32" s="200">
        <f t="shared" si="16"/>
        <v>0</v>
      </c>
      <c r="O32" s="107" t="str">
        <f t="shared" si="17"/>
        <v>OK</v>
      </c>
      <c r="P32" s="200"/>
      <c r="Q32" s="200">
        <f t="shared" si="18"/>
        <v>0</v>
      </c>
      <c r="R32" s="107" t="str">
        <f t="shared" si="19"/>
        <v>OK</v>
      </c>
      <c r="S32" s="200"/>
      <c r="T32" s="200">
        <f t="shared" si="20"/>
        <v>0</v>
      </c>
      <c r="U32" s="107" t="str">
        <f t="shared" si="21"/>
        <v>OK</v>
      </c>
      <c r="V32" s="200"/>
      <c r="W32" s="200">
        <f t="shared" si="22"/>
        <v>0</v>
      </c>
      <c r="X32" s="107" t="str">
        <f t="shared" si="23"/>
        <v>OK</v>
      </c>
    </row>
    <row r="33" spans="1:24" ht="15" x14ac:dyDescent="0.25">
      <c r="A33" s="110"/>
      <c r="B33" s="111"/>
      <c r="C33" s="110"/>
      <c r="D33" s="112"/>
      <c r="E33" s="200"/>
      <c r="F33" s="200">
        <f t="shared" si="11"/>
        <v>0</v>
      </c>
      <c r="G33" s="200"/>
      <c r="H33" s="200">
        <f t="shared" si="24"/>
        <v>0</v>
      </c>
      <c r="I33" s="107" t="str">
        <f t="shared" si="25"/>
        <v>OK</v>
      </c>
      <c r="J33" s="200"/>
      <c r="K33" s="200">
        <f t="shared" si="14"/>
        <v>0</v>
      </c>
      <c r="L33" s="107" t="str">
        <f t="shared" si="15"/>
        <v>OK</v>
      </c>
      <c r="M33" s="200"/>
      <c r="N33" s="200">
        <f t="shared" si="16"/>
        <v>0</v>
      </c>
      <c r="O33" s="107" t="str">
        <f t="shared" si="17"/>
        <v>OK</v>
      </c>
      <c r="P33" s="200"/>
      <c r="Q33" s="200">
        <f t="shared" si="18"/>
        <v>0</v>
      </c>
      <c r="R33" s="107" t="str">
        <f t="shared" si="19"/>
        <v>OK</v>
      </c>
      <c r="S33" s="200"/>
      <c r="T33" s="200">
        <f t="shared" si="20"/>
        <v>0</v>
      </c>
      <c r="U33" s="107" t="str">
        <f t="shared" si="21"/>
        <v>OK</v>
      </c>
      <c r="V33" s="200"/>
      <c r="W33" s="200">
        <f t="shared" si="22"/>
        <v>0</v>
      </c>
      <c r="X33" s="107" t="str">
        <f t="shared" si="23"/>
        <v>OK</v>
      </c>
    </row>
    <row r="34" spans="1:24" ht="15" x14ac:dyDescent="0.25">
      <c r="A34" s="110"/>
      <c r="B34" s="111"/>
      <c r="C34" s="110"/>
      <c r="D34" s="112"/>
      <c r="E34" s="200"/>
      <c r="F34" s="200">
        <f t="shared" si="11"/>
        <v>0</v>
      </c>
      <c r="G34" s="200"/>
      <c r="H34" s="200">
        <f t="shared" si="24"/>
        <v>0</v>
      </c>
      <c r="I34" s="107" t="str">
        <f t="shared" si="25"/>
        <v>OK</v>
      </c>
      <c r="J34" s="200"/>
      <c r="K34" s="200">
        <f t="shared" si="14"/>
        <v>0</v>
      </c>
      <c r="L34" s="107" t="str">
        <f t="shared" si="15"/>
        <v>OK</v>
      </c>
      <c r="M34" s="200"/>
      <c r="N34" s="200">
        <f t="shared" si="16"/>
        <v>0</v>
      </c>
      <c r="O34" s="107" t="str">
        <f t="shared" si="17"/>
        <v>OK</v>
      </c>
      <c r="P34" s="200"/>
      <c r="Q34" s="200">
        <f t="shared" si="18"/>
        <v>0</v>
      </c>
      <c r="R34" s="107" t="str">
        <f t="shared" si="19"/>
        <v>OK</v>
      </c>
      <c r="S34" s="200"/>
      <c r="T34" s="200">
        <f t="shared" si="20"/>
        <v>0</v>
      </c>
      <c r="U34" s="107" t="str">
        <f t="shared" si="21"/>
        <v>OK</v>
      </c>
      <c r="V34" s="200"/>
      <c r="W34" s="200">
        <f t="shared" si="22"/>
        <v>0</v>
      </c>
      <c r="X34" s="107" t="str">
        <f t="shared" si="23"/>
        <v>OK</v>
      </c>
    </row>
    <row r="35" spans="1:24" ht="15" x14ac:dyDescent="0.25">
      <c r="A35" s="110"/>
      <c r="B35" s="111"/>
      <c r="C35" s="110"/>
      <c r="D35" s="112"/>
      <c r="E35" s="200"/>
      <c r="F35" s="200">
        <f t="shared" si="11"/>
        <v>0</v>
      </c>
      <c r="G35" s="200"/>
      <c r="H35" s="200">
        <f t="shared" si="24"/>
        <v>0</v>
      </c>
      <c r="I35" s="107" t="str">
        <f t="shared" si="25"/>
        <v>OK</v>
      </c>
      <c r="J35" s="200"/>
      <c r="K35" s="200">
        <f t="shared" si="14"/>
        <v>0</v>
      </c>
      <c r="L35" s="107" t="str">
        <f t="shared" si="15"/>
        <v>OK</v>
      </c>
      <c r="M35" s="200"/>
      <c r="N35" s="200">
        <f t="shared" si="16"/>
        <v>0</v>
      </c>
      <c r="O35" s="107" t="str">
        <f t="shared" si="17"/>
        <v>OK</v>
      </c>
      <c r="P35" s="200"/>
      <c r="Q35" s="200">
        <f t="shared" si="18"/>
        <v>0</v>
      </c>
      <c r="R35" s="107" t="str">
        <f t="shared" si="19"/>
        <v>OK</v>
      </c>
      <c r="S35" s="200"/>
      <c r="T35" s="200">
        <f t="shared" si="20"/>
        <v>0</v>
      </c>
      <c r="U35" s="107" t="str">
        <f t="shared" si="21"/>
        <v>OK</v>
      </c>
      <c r="V35" s="200"/>
      <c r="W35" s="200">
        <f t="shared" si="22"/>
        <v>0</v>
      </c>
      <c r="X35" s="107" t="str">
        <f t="shared" si="23"/>
        <v>OK</v>
      </c>
    </row>
    <row r="36" spans="1:24" ht="15" x14ac:dyDescent="0.25">
      <c r="A36" s="110"/>
      <c r="B36" s="111"/>
      <c r="C36" s="110"/>
      <c r="D36" s="112"/>
      <c r="E36" s="200"/>
      <c r="F36" s="200">
        <f t="shared" si="11"/>
        <v>0</v>
      </c>
      <c r="G36" s="200"/>
      <c r="H36" s="200">
        <f t="shared" si="24"/>
        <v>0</v>
      </c>
      <c r="I36" s="107" t="str">
        <f t="shared" si="25"/>
        <v>OK</v>
      </c>
      <c r="J36" s="200"/>
      <c r="K36" s="200">
        <f t="shared" si="14"/>
        <v>0</v>
      </c>
      <c r="L36" s="107" t="str">
        <f t="shared" si="15"/>
        <v>OK</v>
      </c>
      <c r="M36" s="200"/>
      <c r="N36" s="200">
        <f t="shared" si="16"/>
        <v>0</v>
      </c>
      <c r="O36" s="107" t="str">
        <f t="shared" si="17"/>
        <v>OK</v>
      </c>
      <c r="P36" s="200"/>
      <c r="Q36" s="200">
        <f t="shared" si="18"/>
        <v>0</v>
      </c>
      <c r="R36" s="107" t="str">
        <f t="shared" si="19"/>
        <v>OK</v>
      </c>
      <c r="S36" s="200"/>
      <c r="T36" s="200">
        <f t="shared" si="20"/>
        <v>0</v>
      </c>
      <c r="U36" s="107" t="str">
        <f t="shared" si="21"/>
        <v>OK</v>
      </c>
      <c r="V36" s="200"/>
      <c r="W36" s="200">
        <f t="shared" si="22"/>
        <v>0</v>
      </c>
      <c r="X36" s="107" t="str">
        <f t="shared" si="23"/>
        <v>OK</v>
      </c>
    </row>
    <row r="37" spans="1:24" ht="15" x14ac:dyDescent="0.25">
      <c r="A37" s="110"/>
      <c r="B37" s="111"/>
      <c r="C37" s="110"/>
      <c r="D37" s="112"/>
      <c r="E37" s="200"/>
      <c r="F37" s="200">
        <f t="shared" si="11"/>
        <v>0</v>
      </c>
      <c r="G37" s="200"/>
      <c r="H37" s="200">
        <f t="shared" si="24"/>
        <v>0</v>
      </c>
      <c r="I37" s="107" t="str">
        <f t="shared" si="25"/>
        <v>OK</v>
      </c>
      <c r="J37" s="200"/>
      <c r="K37" s="200">
        <f t="shared" si="14"/>
        <v>0</v>
      </c>
      <c r="L37" s="107" t="str">
        <f t="shared" si="15"/>
        <v>OK</v>
      </c>
      <c r="M37" s="200"/>
      <c r="N37" s="200">
        <f t="shared" si="16"/>
        <v>0</v>
      </c>
      <c r="O37" s="107" t="str">
        <f t="shared" si="17"/>
        <v>OK</v>
      </c>
      <c r="P37" s="200"/>
      <c r="Q37" s="200">
        <f t="shared" si="18"/>
        <v>0</v>
      </c>
      <c r="R37" s="107" t="str">
        <f t="shared" si="19"/>
        <v>OK</v>
      </c>
      <c r="S37" s="200"/>
      <c r="T37" s="200">
        <f t="shared" si="20"/>
        <v>0</v>
      </c>
      <c r="U37" s="107" t="str">
        <f t="shared" si="21"/>
        <v>OK</v>
      </c>
      <c r="V37" s="200"/>
      <c r="W37" s="200">
        <f t="shared" si="22"/>
        <v>0</v>
      </c>
      <c r="X37" s="107" t="str">
        <f t="shared" si="23"/>
        <v>OK</v>
      </c>
    </row>
    <row r="38" spans="1:24" ht="15" x14ac:dyDescent="0.25">
      <c r="A38" s="110"/>
      <c r="B38" s="111"/>
      <c r="C38" s="110"/>
      <c r="D38" s="112"/>
      <c r="E38" s="200"/>
      <c r="F38" s="200">
        <f t="shared" si="11"/>
        <v>0</v>
      </c>
      <c r="G38" s="200"/>
      <c r="H38" s="200">
        <f t="shared" si="24"/>
        <v>0</v>
      </c>
      <c r="I38" s="107" t="str">
        <f t="shared" si="25"/>
        <v>OK</v>
      </c>
      <c r="J38" s="200"/>
      <c r="K38" s="200">
        <f t="shared" si="14"/>
        <v>0</v>
      </c>
      <c r="L38" s="107" t="str">
        <f t="shared" si="15"/>
        <v>OK</v>
      </c>
      <c r="M38" s="200"/>
      <c r="N38" s="200">
        <f t="shared" si="16"/>
        <v>0</v>
      </c>
      <c r="O38" s="107" t="str">
        <f t="shared" si="17"/>
        <v>OK</v>
      </c>
      <c r="P38" s="200"/>
      <c r="Q38" s="200">
        <f t="shared" si="18"/>
        <v>0</v>
      </c>
      <c r="R38" s="107" t="str">
        <f t="shared" si="19"/>
        <v>OK</v>
      </c>
      <c r="S38" s="200"/>
      <c r="T38" s="200">
        <f t="shared" si="20"/>
        <v>0</v>
      </c>
      <c r="U38" s="107" t="str">
        <f t="shared" si="21"/>
        <v>OK</v>
      </c>
      <c r="V38" s="200"/>
      <c r="W38" s="200">
        <f t="shared" si="22"/>
        <v>0</v>
      </c>
      <c r="X38" s="107" t="str">
        <f t="shared" si="23"/>
        <v>OK</v>
      </c>
    </row>
    <row r="39" spans="1:24" ht="15" x14ac:dyDescent="0.25">
      <c r="A39" s="110"/>
      <c r="B39" s="111"/>
      <c r="C39" s="110"/>
      <c r="D39" s="112"/>
      <c r="E39" s="200"/>
      <c r="F39" s="200">
        <f t="shared" si="11"/>
        <v>0</v>
      </c>
      <c r="G39" s="200"/>
      <c r="H39" s="200">
        <f t="shared" si="24"/>
        <v>0</v>
      </c>
      <c r="I39" s="107" t="str">
        <f t="shared" si="25"/>
        <v>OK</v>
      </c>
      <c r="J39" s="200"/>
      <c r="K39" s="200">
        <f t="shared" si="14"/>
        <v>0</v>
      </c>
      <c r="L39" s="107" t="str">
        <f t="shared" si="15"/>
        <v>OK</v>
      </c>
      <c r="M39" s="200"/>
      <c r="N39" s="200">
        <f t="shared" si="16"/>
        <v>0</v>
      </c>
      <c r="O39" s="107" t="str">
        <f t="shared" si="17"/>
        <v>OK</v>
      </c>
      <c r="P39" s="200"/>
      <c r="Q39" s="200">
        <f t="shared" si="18"/>
        <v>0</v>
      </c>
      <c r="R39" s="107" t="str">
        <f t="shared" si="19"/>
        <v>OK</v>
      </c>
      <c r="S39" s="200"/>
      <c r="T39" s="200">
        <f t="shared" si="20"/>
        <v>0</v>
      </c>
      <c r="U39" s="107" t="str">
        <f t="shared" si="21"/>
        <v>OK</v>
      </c>
      <c r="V39" s="200"/>
      <c r="W39" s="200">
        <f t="shared" si="22"/>
        <v>0</v>
      </c>
      <c r="X39" s="107" t="str">
        <f t="shared" si="23"/>
        <v>OK</v>
      </c>
    </row>
    <row r="40" spans="1:24" ht="15" x14ac:dyDescent="0.25">
      <c r="A40" s="110"/>
      <c r="B40" s="111"/>
      <c r="C40" s="110"/>
      <c r="D40" s="112"/>
      <c r="E40" s="200"/>
      <c r="F40" s="200">
        <f t="shared" si="11"/>
        <v>0</v>
      </c>
      <c r="G40" s="200"/>
      <c r="H40" s="200">
        <f t="shared" si="24"/>
        <v>0</v>
      </c>
      <c r="I40" s="107" t="str">
        <f t="shared" si="25"/>
        <v>OK</v>
      </c>
      <c r="J40" s="200"/>
      <c r="K40" s="200">
        <f t="shared" si="14"/>
        <v>0</v>
      </c>
      <c r="L40" s="107" t="str">
        <f t="shared" si="15"/>
        <v>OK</v>
      </c>
      <c r="M40" s="200"/>
      <c r="N40" s="200">
        <f t="shared" si="16"/>
        <v>0</v>
      </c>
      <c r="O40" s="107" t="str">
        <f t="shared" si="17"/>
        <v>OK</v>
      </c>
      <c r="P40" s="200"/>
      <c r="Q40" s="200">
        <f t="shared" si="18"/>
        <v>0</v>
      </c>
      <c r="R40" s="107" t="str">
        <f t="shared" si="19"/>
        <v>OK</v>
      </c>
      <c r="S40" s="200"/>
      <c r="T40" s="200">
        <f t="shared" si="20"/>
        <v>0</v>
      </c>
      <c r="U40" s="107" t="str">
        <f t="shared" si="21"/>
        <v>OK</v>
      </c>
      <c r="V40" s="200"/>
      <c r="W40" s="200">
        <f t="shared" si="22"/>
        <v>0</v>
      </c>
      <c r="X40" s="107" t="str">
        <f t="shared" si="23"/>
        <v>OK</v>
      </c>
    </row>
    <row r="41" spans="1:24" ht="15" x14ac:dyDescent="0.25">
      <c r="A41" s="110"/>
      <c r="B41" s="111"/>
      <c r="C41" s="110"/>
      <c r="D41" s="112"/>
      <c r="E41" s="200"/>
      <c r="F41" s="200">
        <f t="shared" si="11"/>
        <v>0</v>
      </c>
      <c r="G41" s="200"/>
      <c r="H41" s="200">
        <f t="shared" si="24"/>
        <v>0</v>
      </c>
      <c r="I41" s="107" t="str">
        <f t="shared" si="25"/>
        <v>OK</v>
      </c>
      <c r="J41" s="200"/>
      <c r="K41" s="200">
        <f t="shared" si="14"/>
        <v>0</v>
      </c>
      <c r="L41" s="107" t="str">
        <f t="shared" si="15"/>
        <v>OK</v>
      </c>
      <c r="M41" s="200"/>
      <c r="N41" s="200">
        <f t="shared" si="16"/>
        <v>0</v>
      </c>
      <c r="O41" s="107" t="str">
        <f t="shared" si="17"/>
        <v>OK</v>
      </c>
      <c r="P41" s="200"/>
      <c r="Q41" s="200">
        <f t="shared" si="18"/>
        <v>0</v>
      </c>
      <c r="R41" s="107" t="str">
        <f t="shared" si="19"/>
        <v>OK</v>
      </c>
      <c r="S41" s="200"/>
      <c r="T41" s="200">
        <f t="shared" si="20"/>
        <v>0</v>
      </c>
      <c r="U41" s="107" t="str">
        <f t="shared" si="21"/>
        <v>OK</v>
      </c>
      <c r="V41" s="200"/>
      <c r="W41" s="200">
        <f t="shared" si="22"/>
        <v>0</v>
      </c>
      <c r="X41" s="107" t="str">
        <f t="shared" si="23"/>
        <v>OK</v>
      </c>
    </row>
    <row r="42" spans="1:24" ht="15" x14ac:dyDescent="0.25">
      <c r="A42" s="110"/>
      <c r="B42" s="111"/>
      <c r="C42" s="110"/>
      <c r="D42" s="112"/>
      <c r="E42" s="200"/>
      <c r="F42" s="200">
        <f t="shared" si="11"/>
        <v>0</v>
      </c>
      <c r="G42" s="200"/>
      <c r="H42" s="200">
        <f t="shared" si="24"/>
        <v>0</v>
      </c>
      <c r="I42" s="107" t="str">
        <f t="shared" si="25"/>
        <v>OK</v>
      </c>
      <c r="J42" s="200"/>
      <c r="K42" s="200">
        <f t="shared" si="14"/>
        <v>0</v>
      </c>
      <c r="L42" s="107" t="str">
        <f t="shared" si="15"/>
        <v>OK</v>
      </c>
      <c r="M42" s="200"/>
      <c r="N42" s="200">
        <f t="shared" si="16"/>
        <v>0</v>
      </c>
      <c r="O42" s="107" t="str">
        <f t="shared" si="17"/>
        <v>OK</v>
      </c>
      <c r="P42" s="200"/>
      <c r="Q42" s="200">
        <f t="shared" si="18"/>
        <v>0</v>
      </c>
      <c r="R42" s="107" t="str">
        <f t="shared" si="19"/>
        <v>OK</v>
      </c>
      <c r="S42" s="200"/>
      <c r="T42" s="200">
        <f t="shared" si="20"/>
        <v>0</v>
      </c>
      <c r="U42" s="107" t="str">
        <f t="shared" si="21"/>
        <v>OK</v>
      </c>
      <c r="V42" s="200"/>
      <c r="W42" s="200">
        <f t="shared" si="22"/>
        <v>0</v>
      </c>
      <c r="X42" s="107" t="str">
        <f t="shared" si="23"/>
        <v>OK</v>
      </c>
    </row>
    <row r="43" spans="1:24" ht="15" x14ac:dyDescent="0.25">
      <c r="A43" s="110"/>
      <c r="B43" s="111"/>
      <c r="C43" s="110"/>
      <c r="D43" s="112"/>
      <c r="E43" s="200"/>
      <c r="F43" s="200">
        <f t="shared" si="11"/>
        <v>0</v>
      </c>
      <c r="G43" s="200"/>
      <c r="H43" s="200">
        <f t="shared" si="24"/>
        <v>0</v>
      </c>
      <c r="I43" s="107" t="str">
        <f t="shared" si="25"/>
        <v>OK</v>
      </c>
      <c r="J43" s="200"/>
      <c r="K43" s="200">
        <f t="shared" si="14"/>
        <v>0</v>
      </c>
      <c r="L43" s="107" t="str">
        <f t="shared" si="15"/>
        <v>OK</v>
      </c>
      <c r="M43" s="200"/>
      <c r="N43" s="200">
        <f t="shared" si="16"/>
        <v>0</v>
      </c>
      <c r="O43" s="107" t="str">
        <f t="shared" si="17"/>
        <v>OK</v>
      </c>
      <c r="P43" s="200"/>
      <c r="Q43" s="200">
        <f t="shared" si="18"/>
        <v>0</v>
      </c>
      <c r="R43" s="107" t="str">
        <f t="shared" si="19"/>
        <v>OK</v>
      </c>
      <c r="S43" s="200"/>
      <c r="T43" s="200">
        <f t="shared" si="20"/>
        <v>0</v>
      </c>
      <c r="U43" s="107" t="str">
        <f t="shared" si="21"/>
        <v>OK</v>
      </c>
      <c r="V43" s="200"/>
      <c r="W43" s="200">
        <f t="shared" si="22"/>
        <v>0</v>
      </c>
      <c r="X43" s="107" t="str">
        <f t="shared" si="23"/>
        <v>OK</v>
      </c>
    </row>
    <row r="44" spans="1:24" ht="15" x14ac:dyDescent="0.25">
      <c r="A44" s="110"/>
      <c r="B44" s="111"/>
      <c r="C44" s="110"/>
      <c r="D44" s="112"/>
      <c r="E44" s="200"/>
      <c r="F44" s="200">
        <f t="shared" si="11"/>
        <v>0</v>
      </c>
      <c r="G44" s="200"/>
      <c r="H44" s="200">
        <f t="shared" si="24"/>
        <v>0</v>
      </c>
      <c r="I44" s="107" t="str">
        <f t="shared" si="25"/>
        <v>OK</v>
      </c>
      <c r="J44" s="200"/>
      <c r="K44" s="200">
        <f t="shared" si="14"/>
        <v>0</v>
      </c>
      <c r="L44" s="107" t="str">
        <f t="shared" si="15"/>
        <v>OK</v>
      </c>
      <c r="M44" s="200"/>
      <c r="N44" s="200">
        <f t="shared" si="16"/>
        <v>0</v>
      </c>
      <c r="O44" s="107" t="str">
        <f t="shared" si="17"/>
        <v>OK</v>
      </c>
      <c r="P44" s="200"/>
      <c r="Q44" s="200">
        <f t="shared" si="18"/>
        <v>0</v>
      </c>
      <c r="R44" s="107" t="str">
        <f t="shared" si="19"/>
        <v>OK</v>
      </c>
      <c r="S44" s="200"/>
      <c r="T44" s="200">
        <f t="shared" si="20"/>
        <v>0</v>
      </c>
      <c r="U44" s="107" t="str">
        <f t="shared" si="21"/>
        <v>OK</v>
      </c>
      <c r="V44" s="200"/>
      <c r="W44" s="200">
        <f t="shared" si="22"/>
        <v>0</v>
      </c>
      <c r="X44" s="107" t="str">
        <f t="shared" si="23"/>
        <v>OK</v>
      </c>
    </row>
    <row r="45" spans="1:24" ht="15" x14ac:dyDescent="0.25">
      <c r="A45" s="110"/>
      <c r="B45" s="111"/>
      <c r="C45" s="110"/>
      <c r="D45" s="112"/>
      <c r="E45" s="200"/>
      <c r="F45" s="200">
        <f t="shared" si="11"/>
        <v>0</v>
      </c>
      <c r="G45" s="200"/>
      <c r="H45" s="200">
        <f t="shared" si="24"/>
        <v>0</v>
      </c>
      <c r="I45" s="107" t="str">
        <f t="shared" si="25"/>
        <v>OK</v>
      </c>
      <c r="J45" s="200"/>
      <c r="K45" s="200">
        <f t="shared" si="14"/>
        <v>0</v>
      </c>
      <c r="L45" s="107" t="str">
        <f t="shared" si="15"/>
        <v>OK</v>
      </c>
      <c r="M45" s="200"/>
      <c r="N45" s="200">
        <f t="shared" si="16"/>
        <v>0</v>
      </c>
      <c r="O45" s="107" t="str">
        <f t="shared" si="17"/>
        <v>OK</v>
      </c>
      <c r="P45" s="200"/>
      <c r="Q45" s="200">
        <f t="shared" si="18"/>
        <v>0</v>
      </c>
      <c r="R45" s="107" t="str">
        <f t="shared" si="19"/>
        <v>OK</v>
      </c>
      <c r="S45" s="200"/>
      <c r="T45" s="200">
        <f t="shared" si="20"/>
        <v>0</v>
      </c>
      <c r="U45" s="107" t="str">
        <f t="shared" si="21"/>
        <v>OK</v>
      </c>
      <c r="V45" s="200"/>
      <c r="W45" s="200">
        <f t="shared" si="22"/>
        <v>0</v>
      </c>
      <c r="X45" s="107" t="str">
        <f t="shared" si="23"/>
        <v>OK</v>
      </c>
    </row>
    <row r="46" spans="1:24" ht="15" x14ac:dyDescent="0.25">
      <c r="A46" s="110"/>
      <c r="B46" s="111"/>
      <c r="C46" s="110"/>
      <c r="D46" s="112"/>
      <c r="E46" s="200"/>
      <c r="F46" s="200">
        <f t="shared" si="11"/>
        <v>0</v>
      </c>
      <c r="G46" s="200"/>
      <c r="H46" s="200">
        <f t="shared" si="24"/>
        <v>0</v>
      </c>
      <c r="I46" s="107" t="str">
        <f t="shared" si="25"/>
        <v>OK</v>
      </c>
      <c r="J46" s="200"/>
      <c r="K46" s="200">
        <f t="shared" si="14"/>
        <v>0</v>
      </c>
      <c r="L46" s="107" t="str">
        <f t="shared" si="15"/>
        <v>OK</v>
      </c>
      <c r="M46" s="200"/>
      <c r="N46" s="200">
        <f t="shared" si="16"/>
        <v>0</v>
      </c>
      <c r="O46" s="107" t="str">
        <f t="shared" si="17"/>
        <v>OK</v>
      </c>
      <c r="P46" s="200"/>
      <c r="Q46" s="200">
        <f t="shared" si="18"/>
        <v>0</v>
      </c>
      <c r="R46" s="107" t="str">
        <f t="shared" si="19"/>
        <v>OK</v>
      </c>
      <c r="S46" s="200"/>
      <c r="T46" s="200">
        <f t="shared" si="20"/>
        <v>0</v>
      </c>
      <c r="U46" s="107" t="str">
        <f t="shared" si="21"/>
        <v>OK</v>
      </c>
      <c r="V46" s="200"/>
      <c r="W46" s="200">
        <f t="shared" si="22"/>
        <v>0</v>
      </c>
      <c r="X46" s="107" t="str">
        <f t="shared" si="23"/>
        <v>OK</v>
      </c>
    </row>
    <row r="47" spans="1:24" ht="15" x14ac:dyDescent="0.25">
      <c r="A47" s="110"/>
      <c r="B47" s="111"/>
      <c r="C47" s="110"/>
      <c r="D47" s="112"/>
      <c r="E47" s="200"/>
      <c r="F47" s="200">
        <f t="shared" si="11"/>
        <v>0</v>
      </c>
      <c r="G47" s="200"/>
      <c r="H47" s="200">
        <f t="shared" si="24"/>
        <v>0</v>
      </c>
      <c r="I47" s="107" t="str">
        <f t="shared" si="25"/>
        <v>OK</v>
      </c>
      <c r="J47" s="200"/>
      <c r="K47" s="200">
        <f t="shared" si="14"/>
        <v>0</v>
      </c>
      <c r="L47" s="107" t="str">
        <f t="shared" si="15"/>
        <v>OK</v>
      </c>
      <c r="M47" s="200"/>
      <c r="N47" s="200">
        <f t="shared" si="16"/>
        <v>0</v>
      </c>
      <c r="O47" s="107" t="str">
        <f t="shared" si="17"/>
        <v>OK</v>
      </c>
      <c r="P47" s="200"/>
      <c r="Q47" s="200">
        <f t="shared" si="18"/>
        <v>0</v>
      </c>
      <c r="R47" s="107" t="str">
        <f t="shared" si="19"/>
        <v>OK</v>
      </c>
      <c r="S47" s="200"/>
      <c r="T47" s="200">
        <f t="shared" si="20"/>
        <v>0</v>
      </c>
      <c r="U47" s="107" t="str">
        <f t="shared" si="21"/>
        <v>OK</v>
      </c>
      <c r="V47" s="200"/>
      <c r="W47" s="200">
        <f t="shared" si="22"/>
        <v>0</v>
      </c>
      <c r="X47" s="107" t="str">
        <f t="shared" si="23"/>
        <v>OK</v>
      </c>
    </row>
    <row r="48" spans="1:24" ht="15" x14ac:dyDescent="0.25">
      <c r="A48" s="110"/>
      <c r="B48" s="111"/>
      <c r="C48" s="110"/>
      <c r="D48" s="112"/>
      <c r="E48" s="200"/>
      <c r="F48" s="200">
        <f t="shared" si="11"/>
        <v>0</v>
      </c>
      <c r="G48" s="200"/>
      <c r="H48" s="200">
        <f t="shared" si="24"/>
        <v>0</v>
      </c>
      <c r="I48" s="107" t="str">
        <f t="shared" si="25"/>
        <v>OK</v>
      </c>
      <c r="J48" s="200"/>
      <c r="K48" s="200">
        <f t="shared" si="14"/>
        <v>0</v>
      </c>
      <c r="L48" s="107" t="str">
        <f t="shared" si="15"/>
        <v>OK</v>
      </c>
      <c r="M48" s="200"/>
      <c r="N48" s="200">
        <f t="shared" si="16"/>
        <v>0</v>
      </c>
      <c r="O48" s="107" t="str">
        <f t="shared" si="17"/>
        <v>OK</v>
      </c>
      <c r="P48" s="200"/>
      <c r="Q48" s="200">
        <f t="shared" si="18"/>
        <v>0</v>
      </c>
      <c r="R48" s="107" t="str">
        <f t="shared" si="19"/>
        <v>OK</v>
      </c>
      <c r="S48" s="200"/>
      <c r="T48" s="200">
        <f t="shared" si="20"/>
        <v>0</v>
      </c>
      <c r="U48" s="107" t="str">
        <f t="shared" si="21"/>
        <v>OK</v>
      </c>
      <c r="V48" s="200"/>
      <c r="W48" s="200">
        <f t="shared" si="22"/>
        <v>0</v>
      </c>
      <c r="X48" s="107" t="str">
        <f t="shared" si="23"/>
        <v>OK</v>
      </c>
    </row>
    <row r="49" spans="1:24" ht="15" x14ac:dyDescent="0.25">
      <c r="A49" s="110"/>
      <c r="B49" s="111"/>
      <c r="C49" s="110"/>
      <c r="D49" s="112"/>
      <c r="E49" s="200"/>
      <c r="F49" s="200">
        <f t="shared" si="11"/>
        <v>0</v>
      </c>
      <c r="G49" s="200"/>
      <c r="H49" s="200">
        <f t="shared" si="24"/>
        <v>0</v>
      </c>
      <c r="I49" s="107" t="str">
        <f t="shared" si="25"/>
        <v>OK</v>
      </c>
      <c r="J49" s="200"/>
      <c r="K49" s="200">
        <f t="shared" si="14"/>
        <v>0</v>
      </c>
      <c r="L49" s="107" t="str">
        <f t="shared" si="15"/>
        <v>OK</v>
      </c>
      <c r="M49" s="200"/>
      <c r="N49" s="200">
        <f t="shared" si="16"/>
        <v>0</v>
      </c>
      <c r="O49" s="107" t="str">
        <f t="shared" si="17"/>
        <v>OK</v>
      </c>
      <c r="P49" s="200"/>
      <c r="Q49" s="200">
        <f t="shared" si="18"/>
        <v>0</v>
      </c>
      <c r="R49" s="107" t="str">
        <f t="shared" si="19"/>
        <v>OK</v>
      </c>
      <c r="S49" s="200"/>
      <c r="T49" s="200">
        <f t="shared" si="20"/>
        <v>0</v>
      </c>
      <c r="U49" s="107" t="str">
        <f t="shared" si="21"/>
        <v>OK</v>
      </c>
      <c r="V49" s="200"/>
      <c r="W49" s="200">
        <f t="shared" si="22"/>
        <v>0</v>
      </c>
      <c r="X49" s="107" t="str">
        <f t="shared" si="23"/>
        <v>OK</v>
      </c>
    </row>
    <row r="50" spans="1:24" ht="15" x14ac:dyDescent="0.25">
      <c r="A50" s="110"/>
      <c r="B50" s="111"/>
      <c r="C50" s="110"/>
      <c r="D50" s="112"/>
      <c r="E50" s="200"/>
      <c r="F50" s="200">
        <f t="shared" si="11"/>
        <v>0</v>
      </c>
      <c r="G50" s="200"/>
      <c r="H50" s="200">
        <f t="shared" si="24"/>
        <v>0</v>
      </c>
      <c r="I50" s="107" t="str">
        <f t="shared" si="25"/>
        <v>OK</v>
      </c>
      <c r="J50" s="200"/>
      <c r="K50" s="200">
        <f t="shared" si="14"/>
        <v>0</v>
      </c>
      <c r="L50" s="107" t="str">
        <f t="shared" si="15"/>
        <v>OK</v>
      </c>
      <c r="M50" s="200"/>
      <c r="N50" s="200">
        <f t="shared" si="16"/>
        <v>0</v>
      </c>
      <c r="O50" s="107" t="str">
        <f t="shared" si="17"/>
        <v>OK</v>
      </c>
      <c r="P50" s="200"/>
      <c r="Q50" s="200">
        <f t="shared" si="18"/>
        <v>0</v>
      </c>
      <c r="R50" s="107" t="str">
        <f t="shared" si="19"/>
        <v>OK</v>
      </c>
      <c r="S50" s="200"/>
      <c r="T50" s="200">
        <f t="shared" si="20"/>
        <v>0</v>
      </c>
      <c r="U50" s="107" t="str">
        <f t="shared" si="21"/>
        <v>OK</v>
      </c>
      <c r="V50" s="200"/>
      <c r="W50" s="200">
        <f t="shared" si="22"/>
        <v>0</v>
      </c>
      <c r="X50" s="107" t="str">
        <f t="shared" si="23"/>
        <v>OK</v>
      </c>
    </row>
    <row r="51" spans="1:24" ht="15" x14ac:dyDescent="0.25">
      <c r="A51" s="110"/>
      <c r="B51" s="111"/>
      <c r="C51" s="110"/>
      <c r="D51" s="112"/>
      <c r="E51" s="200"/>
      <c r="F51" s="200">
        <f t="shared" si="11"/>
        <v>0</v>
      </c>
      <c r="G51" s="200"/>
      <c r="H51" s="200">
        <f t="shared" si="24"/>
        <v>0</v>
      </c>
      <c r="I51" s="107" t="str">
        <f t="shared" si="25"/>
        <v>OK</v>
      </c>
      <c r="J51" s="200"/>
      <c r="K51" s="200">
        <f t="shared" si="14"/>
        <v>0</v>
      </c>
      <c r="L51" s="107" t="str">
        <f t="shared" si="15"/>
        <v>OK</v>
      </c>
      <c r="M51" s="200"/>
      <c r="N51" s="200">
        <f t="shared" si="16"/>
        <v>0</v>
      </c>
      <c r="O51" s="107" t="str">
        <f t="shared" si="17"/>
        <v>OK</v>
      </c>
      <c r="P51" s="200"/>
      <c r="Q51" s="200">
        <f t="shared" si="18"/>
        <v>0</v>
      </c>
      <c r="R51" s="107" t="str">
        <f t="shared" si="19"/>
        <v>OK</v>
      </c>
      <c r="S51" s="200"/>
      <c r="T51" s="200">
        <f t="shared" si="20"/>
        <v>0</v>
      </c>
      <c r="U51" s="107" t="str">
        <f t="shared" si="21"/>
        <v>OK</v>
      </c>
      <c r="V51" s="200"/>
      <c r="W51" s="200">
        <f t="shared" si="22"/>
        <v>0</v>
      </c>
      <c r="X51" s="107" t="str">
        <f t="shared" si="23"/>
        <v>OK</v>
      </c>
    </row>
    <row r="52" spans="1:24" ht="15" x14ac:dyDescent="0.25">
      <c r="A52" s="110"/>
      <c r="B52" s="111"/>
      <c r="C52" s="110"/>
      <c r="D52" s="112"/>
      <c r="E52" s="200"/>
      <c r="F52" s="200">
        <f t="shared" si="11"/>
        <v>0</v>
      </c>
      <c r="G52" s="200"/>
      <c r="H52" s="200">
        <f t="shared" si="24"/>
        <v>0</v>
      </c>
      <c r="I52" s="107" t="str">
        <f t="shared" si="25"/>
        <v>OK</v>
      </c>
      <c r="J52" s="200"/>
      <c r="K52" s="200">
        <f t="shared" si="14"/>
        <v>0</v>
      </c>
      <c r="L52" s="107" t="str">
        <f t="shared" si="15"/>
        <v>OK</v>
      </c>
      <c r="M52" s="200"/>
      <c r="N52" s="200">
        <f t="shared" si="16"/>
        <v>0</v>
      </c>
      <c r="O52" s="107" t="str">
        <f t="shared" si="17"/>
        <v>OK</v>
      </c>
      <c r="P52" s="200"/>
      <c r="Q52" s="200">
        <f t="shared" si="18"/>
        <v>0</v>
      </c>
      <c r="R52" s="107" t="str">
        <f t="shared" si="19"/>
        <v>OK</v>
      </c>
      <c r="S52" s="200"/>
      <c r="T52" s="200">
        <f t="shared" si="20"/>
        <v>0</v>
      </c>
      <c r="U52" s="107" t="str">
        <f t="shared" si="21"/>
        <v>OK</v>
      </c>
      <c r="V52" s="200"/>
      <c r="W52" s="200">
        <f t="shared" si="22"/>
        <v>0</v>
      </c>
      <c r="X52" s="107" t="str">
        <f t="shared" si="23"/>
        <v>OK</v>
      </c>
    </row>
    <row r="53" spans="1:24" ht="15" x14ac:dyDescent="0.25">
      <c r="A53" s="110"/>
      <c r="B53" s="111"/>
      <c r="C53" s="110"/>
      <c r="D53" s="112"/>
      <c r="E53" s="200"/>
      <c r="F53" s="200">
        <f t="shared" si="11"/>
        <v>0</v>
      </c>
      <c r="G53" s="200"/>
      <c r="H53" s="200">
        <f t="shared" si="24"/>
        <v>0</v>
      </c>
      <c r="I53" s="107" t="str">
        <f t="shared" si="25"/>
        <v>OK</v>
      </c>
      <c r="J53" s="200"/>
      <c r="K53" s="200">
        <f t="shared" si="14"/>
        <v>0</v>
      </c>
      <c r="L53" s="107" t="str">
        <f t="shared" si="15"/>
        <v>OK</v>
      </c>
      <c r="M53" s="200"/>
      <c r="N53" s="200">
        <f t="shared" si="16"/>
        <v>0</v>
      </c>
      <c r="O53" s="107" t="str">
        <f t="shared" si="17"/>
        <v>OK</v>
      </c>
      <c r="P53" s="200"/>
      <c r="Q53" s="200">
        <f t="shared" si="18"/>
        <v>0</v>
      </c>
      <c r="R53" s="107" t="str">
        <f t="shared" si="19"/>
        <v>OK</v>
      </c>
      <c r="S53" s="200"/>
      <c r="T53" s="200">
        <f t="shared" si="20"/>
        <v>0</v>
      </c>
      <c r="U53" s="107" t="str">
        <f t="shared" si="21"/>
        <v>OK</v>
      </c>
      <c r="V53" s="200"/>
      <c r="W53" s="200">
        <f t="shared" si="22"/>
        <v>0</v>
      </c>
      <c r="X53" s="107" t="str">
        <f t="shared" si="23"/>
        <v>OK</v>
      </c>
    </row>
    <row r="54" spans="1:24" ht="15" x14ac:dyDescent="0.25">
      <c r="A54" s="110"/>
      <c r="B54" s="111"/>
      <c r="C54" s="110"/>
      <c r="D54" s="112"/>
      <c r="E54" s="200"/>
      <c r="F54" s="200">
        <f t="shared" si="11"/>
        <v>0</v>
      </c>
      <c r="G54" s="200"/>
      <c r="H54" s="200">
        <f t="shared" si="24"/>
        <v>0</v>
      </c>
      <c r="I54" s="107" t="str">
        <f t="shared" si="25"/>
        <v>OK</v>
      </c>
      <c r="J54" s="200"/>
      <c r="K54" s="200">
        <f t="shared" si="14"/>
        <v>0</v>
      </c>
      <c r="L54" s="107" t="str">
        <f t="shared" si="15"/>
        <v>OK</v>
      </c>
      <c r="M54" s="200"/>
      <c r="N54" s="200">
        <f t="shared" si="16"/>
        <v>0</v>
      </c>
      <c r="O54" s="107" t="str">
        <f t="shared" si="17"/>
        <v>OK</v>
      </c>
      <c r="P54" s="200"/>
      <c r="Q54" s="200">
        <f t="shared" si="18"/>
        <v>0</v>
      </c>
      <c r="R54" s="107" t="str">
        <f t="shared" si="19"/>
        <v>OK</v>
      </c>
      <c r="S54" s="200"/>
      <c r="T54" s="200">
        <f t="shared" si="20"/>
        <v>0</v>
      </c>
      <c r="U54" s="107" t="str">
        <f t="shared" si="21"/>
        <v>OK</v>
      </c>
      <c r="V54" s="200"/>
      <c r="W54" s="200">
        <f t="shared" si="22"/>
        <v>0</v>
      </c>
      <c r="X54" s="107" t="str">
        <f t="shared" si="23"/>
        <v>OK</v>
      </c>
    </row>
    <row r="55" spans="1:24" ht="15" x14ac:dyDescent="0.25">
      <c r="A55" s="110"/>
      <c r="B55" s="111"/>
      <c r="C55" s="110"/>
      <c r="D55" s="112"/>
      <c r="E55" s="200"/>
      <c r="F55" s="200">
        <f t="shared" si="11"/>
        <v>0</v>
      </c>
      <c r="G55" s="200"/>
      <c r="H55" s="200">
        <f t="shared" si="24"/>
        <v>0</v>
      </c>
      <c r="I55" s="107" t="str">
        <f t="shared" si="25"/>
        <v>OK</v>
      </c>
      <c r="J55" s="200"/>
      <c r="K55" s="200">
        <f t="shared" si="14"/>
        <v>0</v>
      </c>
      <c r="L55" s="107" t="str">
        <f t="shared" si="15"/>
        <v>OK</v>
      </c>
      <c r="M55" s="200"/>
      <c r="N55" s="200">
        <f t="shared" si="16"/>
        <v>0</v>
      </c>
      <c r="O55" s="107" t="str">
        <f t="shared" si="17"/>
        <v>OK</v>
      </c>
      <c r="P55" s="200"/>
      <c r="Q55" s="200">
        <f t="shared" si="18"/>
        <v>0</v>
      </c>
      <c r="R55" s="107" t="str">
        <f t="shared" si="19"/>
        <v>OK</v>
      </c>
      <c r="S55" s="200"/>
      <c r="T55" s="200">
        <f t="shared" si="20"/>
        <v>0</v>
      </c>
      <c r="U55" s="107" t="str">
        <f t="shared" si="21"/>
        <v>OK</v>
      </c>
      <c r="V55" s="200"/>
      <c r="W55" s="200">
        <f t="shared" si="22"/>
        <v>0</v>
      </c>
      <c r="X55" s="107" t="str">
        <f t="shared" si="23"/>
        <v>OK</v>
      </c>
    </row>
    <row r="56" spans="1:24" ht="15" x14ac:dyDescent="0.25">
      <c r="A56" s="110"/>
      <c r="B56" s="111"/>
      <c r="C56" s="110"/>
      <c r="D56" s="112"/>
      <c r="E56" s="200"/>
      <c r="F56" s="200">
        <f t="shared" si="11"/>
        <v>0</v>
      </c>
      <c r="G56" s="200"/>
      <c r="H56" s="200">
        <f t="shared" si="24"/>
        <v>0</v>
      </c>
      <c r="I56" s="107" t="str">
        <f t="shared" si="25"/>
        <v>OK</v>
      </c>
      <c r="J56" s="200"/>
      <c r="K56" s="200">
        <f t="shared" si="14"/>
        <v>0</v>
      </c>
      <c r="L56" s="107" t="str">
        <f t="shared" si="15"/>
        <v>OK</v>
      </c>
      <c r="M56" s="200"/>
      <c r="N56" s="200">
        <f t="shared" si="16"/>
        <v>0</v>
      </c>
      <c r="O56" s="107" t="str">
        <f t="shared" si="17"/>
        <v>OK</v>
      </c>
      <c r="P56" s="200"/>
      <c r="Q56" s="200">
        <f t="shared" si="18"/>
        <v>0</v>
      </c>
      <c r="R56" s="107" t="str">
        <f t="shared" si="19"/>
        <v>OK</v>
      </c>
      <c r="S56" s="200"/>
      <c r="T56" s="200">
        <f t="shared" si="20"/>
        <v>0</v>
      </c>
      <c r="U56" s="107" t="str">
        <f t="shared" si="21"/>
        <v>OK</v>
      </c>
      <c r="V56" s="200"/>
      <c r="W56" s="200">
        <f t="shared" si="22"/>
        <v>0</v>
      </c>
      <c r="X56" s="107" t="str">
        <f t="shared" si="23"/>
        <v>OK</v>
      </c>
    </row>
    <row r="57" spans="1:24" ht="15" x14ac:dyDescent="0.25">
      <c r="A57" s="110"/>
      <c r="B57" s="111"/>
      <c r="C57" s="110"/>
      <c r="D57" s="112"/>
      <c r="E57" s="200"/>
      <c r="F57" s="200">
        <f t="shared" si="11"/>
        <v>0</v>
      </c>
      <c r="G57" s="200"/>
      <c r="H57" s="200">
        <f t="shared" si="24"/>
        <v>0</v>
      </c>
      <c r="I57" s="107" t="str">
        <f t="shared" si="25"/>
        <v>OK</v>
      </c>
      <c r="J57" s="200"/>
      <c r="K57" s="200">
        <f t="shared" si="14"/>
        <v>0</v>
      </c>
      <c r="L57" s="107" t="str">
        <f t="shared" si="15"/>
        <v>OK</v>
      </c>
      <c r="M57" s="200"/>
      <c r="N57" s="200">
        <f t="shared" si="16"/>
        <v>0</v>
      </c>
      <c r="O57" s="107" t="str">
        <f t="shared" si="17"/>
        <v>OK</v>
      </c>
      <c r="P57" s="200"/>
      <c r="Q57" s="200">
        <f t="shared" si="18"/>
        <v>0</v>
      </c>
      <c r="R57" s="107" t="str">
        <f t="shared" si="19"/>
        <v>OK</v>
      </c>
      <c r="S57" s="200"/>
      <c r="T57" s="200">
        <f t="shared" si="20"/>
        <v>0</v>
      </c>
      <c r="U57" s="107" t="str">
        <f t="shared" si="21"/>
        <v>OK</v>
      </c>
      <c r="V57" s="200"/>
      <c r="W57" s="200">
        <f t="shared" si="22"/>
        <v>0</v>
      </c>
      <c r="X57" s="107" t="str">
        <f t="shared" si="23"/>
        <v>OK</v>
      </c>
    </row>
    <row r="58" spans="1:24" ht="15" x14ac:dyDescent="0.25">
      <c r="A58" s="110"/>
      <c r="B58" s="111"/>
      <c r="C58" s="110"/>
      <c r="D58" s="112"/>
      <c r="E58" s="200"/>
      <c r="F58" s="200">
        <f t="shared" si="11"/>
        <v>0</v>
      </c>
      <c r="G58" s="200"/>
      <c r="H58" s="200">
        <f t="shared" si="24"/>
        <v>0</v>
      </c>
      <c r="I58" s="107" t="str">
        <f t="shared" si="25"/>
        <v>OK</v>
      </c>
      <c r="J58" s="200"/>
      <c r="K58" s="200">
        <f t="shared" si="14"/>
        <v>0</v>
      </c>
      <c r="L58" s="107" t="str">
        <f t="shared" si="15"/>
        <v>OK</v>
      </c>
      <c r="M58" s="200"/>
      <c r="N58" s="200">
        <f t="shared" si="16"/>
        <v>0</v>
      </c>
      <c r="O58" s="107" t="str">
        <f t="shared" si="17"/>
        <v>OK</v>
      </c>
      <c r="P58" s="200"/>
      <c r="Q58" s="200">
        <f t="shared" si="18"/>
        <v>0</v>
      </c>
      <c r="R58" s="107" t="str">
        <f t="shared" si="19"/>
        <v>OK</v>
      </c>
      <c r="S58" s="200"/>
      <c r="T58" s="200">
        <f t="shared" si="20"/>
        <v>0</v>
      </c>
      <c r="U58" s="107" t="str">
        <f t="shared" si="21"/>
        <v>OK</v>
      </c>
      <c r="V58" s="200"/>
      <c r="W58" s="200">
        <f t="shared" si="22"/>
        <v>0</v>
      </c>
      <c r="X58" s="107" t="str">
        <f t="shared" si="23"/>
        <v>OK</v>
      </c>
    </row>
    <row r="59" spans="1:24" ht="15" x14ac:dyDescent="0.25">
      <c r="A59" s="110"/>
      <c r="B59" s="111"/>
      <c r="C59" s="110"/>
      <c r="D59" s="112"/>
      <c r="E59" s="200"/>
      <c r="F59" s="200">
        <f t="shared" si="11"/>
        <v>0</v>
      </c>
      <c r="G59" s="200"/>
      <c r="H59" s="200">
        <f t="shared" si="24"/>
        <v>0</v>
      </c>
      <c r="I59" s="107" t="str">
        <f t="shared" si="25"/>
        <v>OK</v>
      </c>
      <c r="J59" s="200"/>
      <c r="K59" s="200">
        <f t="shared" si="14"/>
        <v>0</v>
      </c>
      <c r="L59" s="107" t="str">
        <f t="shared" si="15"/>
        <v>OK</v>
      </c>
      <c r="M59" s="200"/>
      <c r="N59" s="200">
        <f t="shared" si="16"/>
        <v>0</v>
      </c>
      <c r="O59" s="107" t="str">
        <f t="shared" si="17"/>
        <v>OK</v>
      </c>
      <c r="P59" s="200"/>
      <c r="Q59" s="200">
        <f t="shared" si="18"/>
        <v>0</v>
      </c>
      <c r="R59" s="107" t="str">
        <f t="shared" si="19"/>
        <v>OK</v>
      </c>
      <c r="S59" s="200"/>
      <c r="T59" s="200">
        <f t="shared" si="20"/>
        <v>0</v>
      </c>
      <c r="U59" s="107" t="str">
        <f t="shared" si="21"/>
        <v>OK</v>
      </c>
      <c r="V59" s="200"/>
      <c r="W59" s="200">
        <f t="shared" si="22"/>
        <v>0</v>
      </c>
      <c r="X59" s="107" t="str">
        <f t="shared" si="23"/>
        <v>OK</v>
      </c>
    </row>
    <row r="60" spans="1:24" ht="15" x14ac:dyDescent="0.25">
      <c r="A60" s="110"/>
      <c r="B60" s="111"/>
      <c r="C60" s="110"/>
      <c r="D60" s="112"/>
      <c r="E60" s="200"/>
      <c r="F60" s="200">
        <f t="shared" si="11"/>
        <v>0</v>
      </c>
      <c r="G60" s="200"/>
      <c r="H60" s="200">
        <f t="shared" si="24"/>
        <v>0</v>
      </c>
      <c r="I60" s="107" t="str">
        <f t="shared" si="25"/>
        <v>OK</v>
      </c>
      <c r="J60" s="200"/>
      <c r="K60" s="200">
        <f t="shared" si="14"/>
        <v>0</v>
      </c>
      <c r="L60" s="107" t="str">
        <f t="shared" si="15"/>
        <v>OK</v>
      </c>
      <c r="M60" s="200"/>
      <c r="N60" s="200">
        <f t="shared" si="16"/>
        <v>0</v>
      </c>
      <c r="O60" s="107" t="str">
        <f t="shared" si="17"/>
        <v>OK</v>
      </c>
      <c r="P60" s="200"/>
      <c r="Q60" s="200">
        <f t="shared" si="18"/>
        <v>0</v>
      </c>
      <c r="R60" s="107" t="str">
        <f t="shared" si="19"/>
        <v>OK</v>
      </c>
      <c r="S60" s="200"/>
      <c r="T60" s="200">
        <f t="shared" si="20"/>
        <v>0</v>
      </c>
      <c r="U60" s="107" t="str">
        <f t="shared" si="21"/>
        <v>OK</v>
      </c>
      <c r="V60" s="200"/>
      <c r="W60" s="200">
        <f t="shared" si="22"/>
        <v>0</v>
      </c>
      <c r="X60" s="107" t="str">
        <f t="shared" si="23"/>
        <v>OK</v>
      </c>
    </row>
    <row r="61" spans="1:24" ht="15" x14ac:dyDescent="0.25">
      <c r="A61" s="110"/>
      <c r="B61" s="111"/>
      <c r="C61" s="110"/>
      <c r="D61" s="112"/>
      <c r="E61" s="200"/>
      <c r="F61" s="200">
        <f t="shared" si="11"/>
        <v>0</v>
      </c>
      <c r="G61" s="200"/>
      <c r="H61" s="200">
        <f t="shared" si="24"/>
        <v>0</v>
      </c>
      <c r="I61" s="107" t="str">
        <f t="shared" si="25"/>
        <v>OK</v>
      </c>
      <c r="J61" s="200"/>
      <c r="K61" s="200">
        <f t="shared" si="14"/>
        <v>0</v>
      </c>
      <c r="L61" s="107" t="str">
        <f t="shared" si="15"/>
        <v>OK</v>
      </c>
      <c r="M61" s="200"/>
      <c r="N61" s="200">
        <f t="shared" si="16"/>
        <v>0</v>
      </c>
      <c r="O61" s="107" t="str">
        <f t="shared" si="17"/>
        <v>OK</v>
      </c>
      <c r="P61" s="200"/>
      <c r="Q61" s="200">
        <f t="shared" si="18"/>
        <v>0</v>
      </c>
      <c r="R61" s="107" t="str">
        <f t="shared" si="19"/>
        <v>OK</v>
      </c>
      <c r="S61" s="200"/>
      <c r="T61" s="200">
        <f t="shared" si="20"/>
        <v>0</v>
      </c>
      <c r="U61" s="107" t="str">
        <f t="shared" si="21"/>
        <v>OK</v>
      </c>
      <c r="V61" s="200"/>
      <c r="W61" s="200">
        <f t="shared" si="22"/>
        <v>0</v>
      </c>
      <c r="X61" s="107" t="str">
        <f t="shared" si="23"/>
        <v>OK</v>
      </c>
    </row>
    <row r="62" spans="1:24" ht="15" x14ac:dyDescent="0.25">
      <c r="A62" s="110"/>
      <c r="B62" s="111"/>
      <c r="C62" s="110"/>
      <c r="D62" s="112"/>
      <c r="E62" s="200"/>
      <c r="F62" s="200">
        <f t="shared" si="11"/>
        <v>0</v>
      </c>
      <c r="G62" s="200"/>
      <c r="H62" s="200">
        <f t="shared" si="24"/>
        <v>0</v>
      </c>
      <c r="I62" s="107" t="str">
        <f t="shared" si="25"/>
        <v>OK</v>
      </c>
      <c r="J62" s="200"/>
      <c r="K62" s="200">
        <f t="shared" si="14"/>
        <v>0</v>
      </c>
      <c r="L62" s="107" t="str">
        <f t="shared" si="15"/>
        <v>OK</v>
      </c>
      <c r="M62" s="200"/>
      <c r="N62" s="200">
        <f t="shared" si="16"/>
        <v>0</v>
      </c>
      <c r="O62" s="107" t="str">
        <f t="shared" si="17"/>
        <v>OK</v>
      </c>
      <c r="P62" s="200"/>
      <c r="Q62" s="200">
        <f t="shared" si="18"/>
        <v>0</v>
      </c>
      <c r="R62" s="107" t="str">
        <f t="shared" si="19"/>
        <v>OK</v>
      </c>
      <c r="S62" s="200"/>
      <c r="T62" s="200">
        <f t="shared" si="20"/>
        <v>0</v>
      </c>
      <c r="U62" s="107" t="str">
        <f t="shared" si="21"/>
        <v>OK</v>
      </c>
      <c r="V62" s="200"/>
      <c r="W62" s="200">
        <f t="shared" si="22"/>
        <v>0</v>
      </c>
      <c r="X62" s="107" t="str">
        <f t="shared" si="23"/>
        <v>OK</v>
      </c>
    </row>
    <row r="63" spans="1:24" ht="15" x14ac:dyDescent="0.25">
      <c r="A63" s="110"/>
      <c r="B63" s="111"/>
      <c r="C63" s="110"/>
      <c r="D63" s="112"/>
      <c r="E63" s="200"/>
      <c r="F63" s="200">
        <f t="shared" si="11"/>
        <v>0</v>
      </c>
      <c r="G63" s="200"/>
      <c r="H63" s="200">
        <f t="shared" si="24"/>
        <v>0</v>
      </c>
      <c r="I63" s="107" t="str">
        <f t="shared" si="25"/>
        <v>OK</v>
      </c>
      <c r="J63" s="200"/>
      <c r="K63" s="200">
        <f t="shared" si="14"/>
        <v>0</v>
      </c>
      <c r="L63" s="107" t="str">
        <f t="shared" si="15"/>
        <v>OK</v>
      </c>
      <c r="M63" s="200"/>
      <c r="N63" s="200">
        <f t="shared" si="16"/>
        <v>0</v>
      </c>
      <c r="O63" s="107" t="str">
        <f t="shared" si="17"/>
        <v>OK</v>
      </c>
      <c r="P63" s="200"/>
      <c r="Q63" s="200">
        <f t="shared" si="18"/>
        <v>0</v>
      </c>
      <c r="R63" s="107" t="str">
        <f t="shared" si="19"/>
        <v>OK</v>
      </c>
      <c r="S63" s="200"/>
      <c r="T63" s="200">
        <f t="shared" si="20"/>
        <v>0</v>
      </c>
      <c r="U63" s="107" t="str">
        <f t="shared" si="21"/>
        <v>OK</v>
      </c>
      <c r="V63" s="200"/>
      <c r="W63" s="200">
        <f t="shared" si="22"/>
        <v>0</v>
      </c>
      <c r="X63" s="107" t="str">
        <f t="shared" si="23"/>
        <v>OK</v>
      </c>
    </row>
    <row r="64" spans="1:24" ht="15" x14ac:dyDescent="0.25">
      <c r="A64" s="110"/>
      <c r="B64" s="111"/>
      <c r="C64" s="110"/>
      <c r="D64" s="112"/>
      <c r="E64" s="200"/>
      <c r="F64" s="200">
        <f t="shared" si="11"/>
        <v>0</v>
      </c>
      <c r="G64" s="200"/>
      <c r="H64" s="200">
        <f t="shared" si="24"/>
        <v>0</v>
      </c>
      <c r="I64" s="107" t="str">
        <f t="shared" si="25"/>
        <v>OK</v>
      </c>
      <c r="J64" s="200"/>
      <c r="K64" s="200">
        <f t="shared" si="14"/>
        <v>0</v>
      </c>
      <c r="L64" s="107" t="str">
        <f t="shared" si="15"/>
        <v>OK</v>
      </c>
      <c r="M64" s="200"/>
      <c r="N64" s="200">
        <f t="shared" si="16"/>
        <v>0</v>
      </c>
      <c r="O64" s="107" t="str">
        <f t="shared" si="17"/>
        <v>OK</v>
      </c>
      <c r="P64" s="200"/>
      <c r="Q64" s="200">
        <f t="shared" si="18"/>
        <v>0</v>
      </c>
      <c r="R64" s="107" t="str">
        <f t="shared" si="19"/>
        <v>OK</v>
      </c>
      <c r="S64" s="200"/>
      <c r="T64" s="200">
        <f t="shared" si="20"/>
        <v>0</v>
      </c>
      <c r="U64" s="107" t="str">
        <f t="shared" si="21"/>
        <v>OK</v>
      </c>
      <c r="V64" s="200"/>
      <c r="W64" s="200">
        <f t="shared" si="22"/>
        <v>0</v>
      </c>
      <c r="X64" s="107" t="str">
        <f t="shared" si="23"/>
        <v>OK</v>
      </c>
    </row>
    <row r="65" spans="1:24" ht="15" x14ac:dyDescent="0.25">
      <c r="A65" s="110"/>
      <c r="B65" s="111"/>
      <c r="C65" s="110"/>
      <c r="D65" s="112"/>
      <c r="E65" s="200"/>
      <c r="F65" s="200">
        <f t="shared" si="11"/>
        <v>0</v>
      </c>
      <c r="G65" s="200"/>
      <c r="H65" s="200">
        <f t="shared" si="24"/>
        <v>0</v>
      </c>
      <c r="I65" s="107" t="str">
        <f t="shared" si="25"/>
        <v>OK</v>
      </c>
      <c r="J65" s="200"/>
      <c r="K65" s="200">
        <f t="shared" si="14"/>
        <v>0</v>
      </c>
      <c r="L65" s="107" t="str">
        <f t="shared" si="15"/>
        <v>OK</v>
      </c>
      <c r="M65" s="200"/>
      <c r="N65" s="200">
        <f t="shared" si="16"/>
        <v>0</v>
      </c>
      <c r="O65" s="107" t="str">
        <f t="shared" si="17"/>
        <v>OK</v>
      </c>
      <c r="P65" s="200"/>
      <c r="Q65" s="200">
        <f t="shared" si="18"/>
        <v>0</v>
      </c>
      <c r="R65" s="107" t="str">
        <f t="shared" si="19"/>
        <v>OK</v>
      </c>
      <c r="S65" s="200"/>
      <c r="T65" s="200">
        <f t="shared" si="20"/>
        <v>0</v>
      </c>
      <c r="U65" s="107" t="str">
        <f t="shared" si="21"/>
        <v>OK</v>
      </c>
      <c r="V65" s="200"/>
      <c r="W65" s="200">
        <f t="shared" si="22"/>
        <v>0</v>
      </c>
      <c r="X65" s="107" t="str">
        <f t="shared" si="23"/>
        <v>OK</v>
      </c>
    </row>
    <row r="66" spans="1:24" ht="15" x14ac:dyDescent="0.25">
      <c r="A66" s="110"/>
      <c r="B66" s="111"/>
      <c r="C66" s="110"/>
      <c r="D66" s="112"/>
      <c r="E66" s="200"/>
      <c r="F66" s="200">
        <f t="shared" si="11"/>
        <v>0</v>
      </c>
      <c r="G66" s="200"/>
      <c r="H66" s="200">
        <f t="shared" si="24"/>
        <v>0</v>
      </c>
      <c r="I66" s="107" t="str">
        <f t="shared" si="25"/>
        <v>OK</v>
      </c>
      <c r="J66" s="200"/>
      <c r="K66" s="200">
        <f t="shared" si="14"/>
        <v>0</v>
      </c>
      <c r="L66" s="107" t="str">
        <f t="shared" si="15"/>
        <v>OK</v>
      </c>
      <c r="M66" s="200"/>
      <c r="N66" s="200">
        <f t="shared" si="16"/>
        <v>0</v>
      </c>
      <c r="O66" s="107" t="str">
        <f t="shared" si="17"/>
        <v>OK</v>
      </c>
      <c r="P66" s="200"/>
      <c r="Q66" s="200">
        <f t="shared" si="18"/>
        <v>0</v>
      </c>
      <c r="R66" s="107" t="str">
        <f t="shared" si="19"/>
        <v>OK</v>
      </c>
      <c r="S66" s="200"/>
      <c r="T66" s="200">
        <f t="shared" si="20"/>
        <v>0</v>
      </c>
      <c r="U66" s="107" t="str">
        <f t="shared" si="21"/>
        <v>OK</v>
      </c>
      <c r="V66" s="200"/>
      <c r="W66" s="200">
        <f t="shared" si="22"/>
        <v>0</v>
      </c>
      <c r="X66" s="107" t="str">
        <f t="shared" si="23"/>
        <v>OK</v>
      </c>
    </row>
    <row r="67" spans="1:24" ht="15" x14ac:dyDescent="0.25">
      <c r="A67" s="110"/>
      <c r="B67" s="111"/>
      <c r="C67" s="110"/>
      <c r="D67" s="112"/>
      <c r="E67" s="200"/>
      <c r="F67" s="200">
        <f t="shared" si="11"/>
        <v>0</v>
      </c>
      <c r="G67" s="200"/>
      <c r="H67" s="200">
        <f t="shared" si="24"/>
        <v>0</v>
      </c>
      <c r="I67" s="107" t="str">
        <f t="shared" si="25"/>
        <v>OK</v>
      </c>
      <c r="J67" s="200"/>
      <c r="K67" s="200">
        <f t="shared" si="14"/>
        <v>0</v>
      </c>
      <c r="L67" s="107" t="str">
        <f t="shared" si="15"/>
        <v>OK</v>
      </c>
      <c r="M67" s="200"/>
      <c r="N67" s="200">
        <f t="shared" si="16"/>
        <v>0</v>
      </c>
      <c r="O67" s="107" t="str">
        <f t="shared" si="17"/>
        <v>OK</v>
      </c>
      <c r="P67" s="200"/>
      <c r="Q67" s="200">
        <f t="shared" si="18"/>
        <v>0</v>
      </c>
      <c r="R67" s="107" t="str">
        <f t="shared" si="19"/>
        <v>OK</v>
      </c>
      <c r="S67" s="200"/>
      <c r="T67" s="200">
        <f t="shared" si="20"/>
        <v>0</v>
      </c>
      <c r="U67" s="107" t="str">
        <f t="shared" si="21"/>
        <v>OK</v>
      </c>
      <c r="V67" s="200"/>
      <c r="W67" s="200">
        <f t="shared" si="22"/>
        <v>0</v>
      </c>
      <c r="X67" s="107" t="str">
        <f t="shared" si="23"/>
        <v>OK</v>
      </c>
    </row>
    <row r="68" spans="1:24" ht="15" x14ac:dyDescent="0.25">
      <c r="A68" s="110"/>
      <c r="B68" s="111"/>
      <c r="C68" s="110"/>
      <c r="D68" s="112"/>
      <c r="E68" s="200"/>
      <c r="F68" s="200">
        <f t="shared" si="11"/>
        <v>0</v>
      </c>
      <c r="G68" s="200"/>
      <c r="H68" s="200">
        <f t="shared" si="24"/>
        <v>0</v>
      </c>
      <c r="I68" s="107" t="str">
        <f t="shared" si="25"/>
        <v>OK</v>
      </c>
      <c r="J68" s="200"/>
      <c r="K68" s="200">
        <f t="shared" si="14"/>
        <v>0</v>
      </c>
      <c r="L68" s="107" t="str">
        <f t="shared" si="15"/>
        <v>OK</v>
      </c>
      <c r="M68" s="200"/>
      <c r="N68" s="200">
        <f t="shared" si="16"/>
        <v>0</v>
      </c>
      <c r="O68" s="107" t="str">
        <f t="shared" si="17"/>
        <v>OK</v>
      </c>
      <c r="P68" s="200"/>
      <c r="Q68" s="200">
        <f t="shared" si="18"/>
        <v>0</v>
      </c>
      <c r="R68" s="107" t="str">
        <f t="shared" si="19"/>
        <v>OK</v>
      </c>
      <c r="S68" s="200"/>
      <c r="T68" s="200">
        <f t="shared" si="20"/>
        <v>0</v>
      </c>
      <c r="U68" s="107" t="str">
        <f t="shared" si="21"/>
        <v>OK</v>
      </c>
      <c r="V68" s="200"/>
      <c r="W68" s="200">
        <f t="shared" si="22"/>
        <v>0</v>
      </c>
      <c r="X68" s="107" t="str">
        <f t="shared" si="23"/>
        <v>OK</v>
      </c>
    </row>
    <row r="69" spans="1:24" ht="15" x14ac:dyDescent="0.25">
      <c r="A69" s="110"/>
      <c r="B69" s="111"/>
      <c r="C69" s="110"/>
      <c r="D69" s="112"/>
      <c r="E69" s="200"/>
      <c r="F69" s="200">
        <f t="shared" si="11"/>
        <v>0</v>
      </c>
      <c r="G69" s="200"/>
      <c r="H69" s="200">
        <f t="shared" si="24"/>
        <v>0</v>
      </c>
      <c r="I69" s="107" t="str">
        <f t="shared" si="25"/>
        <v>OK</v>
      </c>
      <c r="J69" s="200"/>
      <c r="K69" s="200">
        <f t="shared" si="14"/>
        <v>0</v>
      </c>
      <c r="L69" s="107" t="str">
        <f t="shared" si="15"/>
        <v>OK</v>
      </c>
      <c r="M69" s="200"/>
      <c r="N69" s="200">
        <f t="shared" si="16"/>
        <v>0</v>
      </c>
      <c r="O69" s="107" t="str">
        <f t="shared" si="17"/>
        <v>OK</v>
      </c>
      <c r="P69" s="200"/>
      <c r="Q69" s="200">
        <f t="shared" si="18"/>
        <v>0</v>
      </c>
      <c r="R69" s="107" t="str">
        <f t="shared" si="19"/>
        <v>OK</v>
      </c>
      <c r="S69" s="200"/>
      <c r="T69" s="200">
        <f t="shared" si="20"/>
        <v>0</v>
      </c>
      <c r="U69" s="107" t="str">
        <f t="shared" si="21"/>
        <v>OK</v>
      </c>
      <c r="V69" s="200"/>
      <c r="W69" s="200">
        <f t="shared" si="22"/>
        <v>0</v>
      </c>
      <c r="X69" s="107" t="str">
        <f t="shared" si="23"/>
        <v>OK</v>
      </c>
    </row>
    <row r="70" spans="1:24" ht="15" x14ac:dyDescent="0.25">
      <c r="A70" s="110"/>
      <c r="B70" s="111"/>
      <c r="C70" s="110"/>
      <c r="D70" s="112"/>
      <c r="E70" s="200"/>
      <c r="F70" s="200">
        <f t="shared" si="11"/>
        <v>0</v>
      </c>
      <c r="G70" s="200"/>
      <c r="H70" s="200">
        <f t="shared" si="24"/>
        <v>0</v>
      </c>
      <c r="I70" s="107" t="str">
        <f t="shared" si="25"/>
        <v>OK</v>
      </c>
      <c r="J70" s="200"/>
      <c r="K70" s="200">
        <f t="shared" si="14"/>
        <v>0</v>
      </c>
      <c r="L70" s="107" t="str">
        <f t="shared" si="15"/>
        <v>OK</v>
      </c>
      <c r="M70" s="200"/>
      <c r="N70" s="200">
        <f t="shared" si="16"/>
        <v>0</v>
      </c>
      <c r="O70" s="107" t="str">
        <f t="shared" si="17"/>
        <v>OK</v>
      </c>
      <c r="P70" s="200"/>
      <c r="Q70" s="200">
        <f t="shared" si="18"/>
        <v>0</v>
      </c>
      <c r="R70" s="107" t="str">
        <f t="shared" si="19"/>
        <v>OK</v>
      </c>
      <c r="S70" s="200"/>
      <c r="T70" s="200">
        <f t="shared" si="20"/>
        <v>0</v>
      </c>
      <c r="U70" s="107" t="str">
        <f t="shared" si="21"/>
        <v>OK</v>
      </c>
      <c r="V70" s="200"/>
      <c r="W70" s="200">
        <f t="shared" si="22"/>
        <v>0</v>
      </c>
      <c r="X70" s="107" t="str">
        <f t="shared" si="23"/>
        <v>OK</v>
      </c>
    </row>
    <row r="71" spans="1:24" ht="15" x14ac:dyDescent="0.25">
      <c r="A71" s="110"/>
      <c r="B71" s="111"/>
      <c r="C71" s="110"/>
      <c r="D71" s="112"/>
      <c r="E71" s="200"/>
      <c r="F71" s="200">
        <f t="shared" si="11"/>
        <v>0</v>
      </c>
      <c r="G71" s="200"/>
      <c r="H71" s="200">
        <f t="shared" si="24"/>
        <v>0</v>
      </c>
      <c r="I71" s="107" t="str">
        <f t="shared" si="25"/>
        <v>OK</v>
      </c>
      <c r="J71" s="200"/>
      <c r="K71" s="200">
        <f t="shared" si="14"/>
        <v>0</v>
      </c>
      <c r="L71" s="107" t="str">
        <f t="shared" si="15"/>
        <v>OK</v>
      </c>
      <c r="M71" s="200"/>
      <c r="N71" s="200">
        <f t="shared" si="16"/>
        <v>0</v>
      </c>
      <c r="O71" s="107" t="str">
        <f t="shared" si="17"/>
        <v>OK</v>
      </c>
      <c r="P71" s="200"/>
      <c r="Q71" s="200">
        <f t="shared" si="18"/>
        <v>0</v>
      </c>
      <c r="R71" s="107" t="str">
        <f t="shared" si="19"/>
        <v>OK</v>
      </c>
      <c r="S71" s="200"/>
      <c r="T71" s="200">
        <f t="shared" si="20"/>
        <v>0</v>
      </c>
      <c r="U71" s="107" t="str">
        <f t="shared" si="21"/>
        <v>OK</v>
      </c>
      <c r="V71" s="200"/>
      <c r="W71" s="200">
        <f t="shared" si="22"/>
        <v>0</v>
      </c>
      <c r="X71" s="107" t="str">
        <f t="shared" si="23"/>
        <v>OK</v>
      </c>
    </row>
    <row r="72" spans="1:24" ht="15" x14ac:dyDescent="0.25">
      <c r="A72" s="110"/>
      <c r="B72" s="111"/>
      <c r="C72" s="110"/>
      <c r="D72" s="112"/>
      <c r="E72" s="200"/>
      <c r="F72" s="200">
        <f t="shared" si="11"/>
        <v>0</v>
      </c>
      <c r="G72" s="200"/>
      <c r="H72" s="200">
        <f t="shared" si="24"/>
        <v>0</v>
      </c>
      <c r="I72" s="107" t="str">
        <f t="shared" si="25"/>
        <v>OK</v>
      </c>
      <c r="J72" s="200"/>
      <c r="K72" s="200">
        <f t="shared" si="14"/>
        <v>0</v>
      </c>
      <c r="L72" s="107" t="str">
        <f t="shared" si="15"/>
        <v>OK</v>
      </c>
      <c r="M72" s="200"/>
      <c r="N72" s="200">
        <f t="shared" si="16"/>
        <v>0</v>
      </c>
      <c r="O72" s="107" t="str">
        <f t="shared" si="17"/>
        <v>OK</v>
      </c>
      <c r="P72" s="200"/>
      <c r="Q72" s="200">
        <f t="shared" si="18"/>
        <v>0</v>
      </c>
      <c r="R72" s="107" t="str">
        <f t="shared" si="19"/>
        <v>OK</v>
      </c>
      <c r="S72" s="200"/>
      <c r="T72" s="200">
        <f t="shared" si="20"/>
        <v>0</v>
      </c>
      <c r="U72" s="107" t="str">
        <f t="shared" si="21"/>
        <v>OK</v>
      </c>
      <c r="V72" s="200"/>
      <c r="W72" s="200">
        <f t="shared" si="22"/>
        <v>0</v>
      </c>
      <c r="X72" s="107" t="str">
        <f t="shared" si="23"/>
        <v>OK</v>
      </c>
    </row>
    <row r="73" spans="1:24" ht="15" x14ac:dyDescent="0.25">
      <c r="A73" s="110"/>
      <c r="B73" s="111"/>
      <c r="C73" s="110"/>
      <c r="D73" s="112"/>
      <c r="E73" s="200"/>
      <c r="F73" s="200">
        <f t="shared" si="11"/>
        <v>0</v>
      </c>
      <c r="G73" s="200"/>
      <c r="H73" s="200">
        <f t="shared" si="24"/>
        <v>0</v>
      </c>
      <c r="I73" s="107" t="str">
        <f t="shared" si="25"/>
        <v>OK</v>
      </c>
      <c r="J73" s="200"/>
      <c r="K73" s="200">
        <f t="shared" si="14"/>
        <v>0</v>
      </c>
      <c r="L73" s="107" t="str">
        <f t="shared" si="15"/>
        <v>OK</v>
      </c>
      <c r="M73" s="200"/>
      <c r="N73" s="200">
        <f t="shared" si="16"/>
        <v>0</v>
      </c>
      <c r="O73" s="107" t="str">
        <f t="shared" si="17"/>
        <v>OK</v>
      </c>
      <c r="P73" s="200"/>
      <c r="Q73" s="200">
        <f t="shared" si="18"/>
        <v>0</v>
      </c>
      <c r="R73" s="107" t="str">
        <f t="shared" si="19"/>
        <v>OK</v>
      </c>
      <c r="S73" s="200"/>
      <c r="T73" s="200">
        <f t="shared" si="20"/>
        <v>0</v>
      </c>
      <c r="U73" s="107" t="str">
        <f t="shared" si="21"/>
        <v>OK</v>
      </c>
      <c r="V73" s="200"/>
      <c r="W73" s="200">
        <f t="shared" si="22"/>
        <v>0</v>
      </c>
      <c r="X73" s="107" t="str">
        <f t="shared" si="23"/>
        <v>OK</v>
      </c>
    </row>
    <row r="74" spans="1:24" ht="15" x14ac:dyDescent="0.25">
      <c r="A74" s="110"/>
      <c r="B74" s="111"/>
      <c r="C74" s="110"/>
      <c r="D74" s="112"/>
      <c r="E74" s="200"/>
      <c r="F74" s="200">
        <f t="shared" ref="F74:F106" si="26">ROUND($D74*E74,0)</f>
        <v>0</v>
      </c>
      <c r="G74" s="200"/>
      <c r="H74" s="200">
        <f t="shared" si="24"/>
        <v>0</v>
      </c>
      <c r="I74" s="107" t="str">
        <f t="shared" si="25"/>
        <v>OK</v>
      </c>
      <c r="J74" s="200"/>
      <c r="K74" s="200">
        <f t="shared" si="14"/>
        <v>0</v>
      </c>
      <c r="L74" s="107" t="str">
        <f t="shared" si="15"/>
        <v>OK</v>
      </c>
      <c r="M74" s="200"/>
      <c r="N74" s="200">
        <f t="shared" si="16"/>
        <v>0</v>
      </c>
      <c r="O74" s="107" t="str">
        <f t="shared" si="17"/>
        <v>OK</v>
      </c>
      <c r="P74" s="200"/>
      <c r="Q74" s="200">
        <f t="shared" si="18"/>
        <v>0</v>
      </c>
      <c r="R74" s="107" t="str">
        <f t="shared" si="19"/>
        <v>OK</v>
      </c>
      <c r="S74" s="200"/>
      <c r="T74" s="200">
        <f t="shared" si="20"/>
        <v>0</v>
      </c>
      <c r="U74" s="107" t="str">
        <f t="shared" si="21"/>
        <v>OK</v>
      </c>
      <c r="V74" s="200"/>
      <c r="W74" s="200">
        <f t="shared" si="22"/>
        <v>0</v>
      </c>
      <c r="X74" s="107" t="str">
        <f t="shared" si="23"/>
        <v>OK</v>
      </c>
    </row>
    <row r="75" spans="1:24" ht="15" x14ac:dyDescent="0.25">
      <c r="A75" s="110"/>
      <c r="B75" s="111"/>
      <c r="C75" s="110"/>
      <c r="D75" s="112"/>
      <c r="E75" s="200"/>
      <c r="F75" s="200">
        <f t="shared" si="26"/>
        <v>0</v>
      </c>
      <c r="G75" s="200"/>
      <c r="H75" s="200">
        <f t="shared" si="24"/>
        <v>0</v>
      </c>
      <c r="I75" s="107" t="str">
        <f t="shared" si="25"/>
        <v>OK</v>
      </c>
      <c r="J75" s="200"/>
      <c r="K75" s="200">
        <f t="shared" ref="K75:K106" si="27">ROUND($D75*J75,0)</f>
        <v>0</v>
      </c>
      <c r="L75" s="107" t="str">
        <f t="shared" ref="L75:L106" si="28">+IF(J75&lt;=$E75,"OK","NO OK")</f>
        <v>OK</v>
      </c>
      <c r="M75" s="200"/>
      <c r="N75" s="200">
        <f t="shared" ref="N75:N106" si="29">ROUND($D75*M75,0)</f>
        <v>0</v>
      </c>
      <c r="O75" s="107" t="str">
        <f t="shared" ref="O75:O106" si="30">+IF(M75&lt;=$E75,"OK","NO OK")</f>
        <v>OK</v>
      </c>
      <c r="P75" s="200"/>
      <c r="Q75" s="200">
        <f t="shared" ref="Q75:Q106" si="31">ROUND($D75*P75,0)</f>
        <v>0</v>
      </c>
      <c r="R75" s="107" t="str">
        <f t="shared" ref="R75:R106" si="32">+IF(P75&lt;=$E75,"OK","NO OK")</f>
        <v>OK</v>
      </c>
      <c r="S75" s="200"/>
      <c r="T75" s="200">
        <f t="shared" ref="T75:T106" si="33">ROUND($D75*S75,0)</f>
        <v>0</v>
      </c>
      <c r="U75" s="107" t="str">
        <f t="shared" ref="U75:U106" si="34">+IF(S75&lt;=$E75,"OK","NO OK")</f>
        <v>OK</v>
      </c>
      <c r="V75" s="200"/>
      <c r="W75" s="200">
        <f t="shared" ref="W75:W106" si="35">ROUND($D75*V75,0)</f>
        <v>0</v>
      </c>
      <c r="X75" s="107" t="str">
        <f t="shared" ref="X75:X106" si="36">+IF(V75&lt;=$E75,"OK","NO OK")</f>
        <v>OK</v>
      </c>
    </row>
    <row r="76" spans="1:24" ht="15" x14ac:dyDescent="0.25">
      <c r="A76" s="110"/>
      <c r="B76" s="111"/>
      <c r="C76" s="110"/>
      <c r="D76" s="112"/>
      <c r="E76" s="200"/>
      <c r="F76" s="200">
        <f t="shared" si="26"/>
        <v>0</v>
      </c>
      <c r="G76" s="200"/>
      <c r="H76" s="200">
        <f t="shared" ref="H76:H106" si="37">ROUND($D76*G76,0)</f>
        <v>0</v>
      </c>
      <c r="I76" s="107" t="str">
        <f t="shared" ref="I76:I106" si="38">+IF(G76&lt;=$E76,"OK","NO OK")</f>
        <v>OK</v>
      </c>
      <c r="J76" s="200"/>
      <c r="K76" s="200">
        <f t="shared" si="27"/>
        <v>0</v>
      </c>
      <c r="L76" s="107" t="str">
        <f t="shared" si="28"/>
        <v>OK</v>
      </c>
      <c r="M76" s="200"/>
      <c r="N76" s="200">
        <f t="shared" si="29"/>
        <v>0</v>
      </c>
      <c r="O76" s="107" t="str">
        <f t="shared" si="30"/>
        <v>OK</v>
      </c>
      <c r="P76" s="200"/>
      <c r="Q76" s="200">
        <f t="shared" si="31"/>
        <v>0</v>
      </c>
      <c r="R76" s="107" t="str">
        <f t="shared" si="32"/>
        <v>OK</v>
      </c>
      <c r="S76" s="200"/>
      <c r="T76" s="200">
        <f t="shared" si="33"/>
        <v>0</v>
      </c>
      <c r="U76" s="107" t="str">
        <f t="shared" si="34"/>
        <v>OK</v>
      </c>
      <c r="V76" s="200"/>
      <c r="W76" s="200">
        <f t="shared" si="35"/>
        <v>0</v>
      </c>
      <c r="X76" s="107" t="str">
        <f t="shared" si="36"/>
        <v>OK</v>
      </c>
    </row>
    <row r="77" spans="1:24" ht="15" x14ac:dyDescent="0.25">
      <c r="A77" s="110"/>
      <c r="B77" s="111"/>
      <c r="C77" s="110"/>
      <c r="D77" s="112"/>
      <c r="E77" s="200"/>
      <c r="F77" s="200">
        <f t="shared" si="26"/>
        <v>0</v>
      </c>
      <c r="G77" s="200"/>
      <c r="H77" s="200">
        <f t="shared" si="37"/>
        <v>0</v>
      </c>
      <c r="I77" s="107" t="str">
        <f t="shared" si="38"/>
        <v>OK</v>
      </c>
      <c r="J77" s="200"/>
      <c r="K77" s="200">
        <f t="shared" si="27"/>
        <v>0</v>
      </c>
      <c r="L77" s="107" t="str">
        <f t="shared" si="28"/>
        <v>OK</v>
      </c>
      <c r="M77" s="200"/>
      <c r="N77" s="200">
        <f t="shared" si="29"/>
        <v>0</v>
      </c>
      <c r="O77" s="107" t="str">
        <f t="shared" si="30"/>
        <v>OK</v>
      </c>
      <c r="P77" s="200"/>
      <c r="Q77" s="200">
        <f t="shared" si="31"/>
        <v>0</v>
      </c>
      <c r="R77" s="107" t="str">
        <f t="shared" si="32"/>
        <v>OK</v>
      </c>
      <c r="S77" s="200"/>
      <c r="T77" s="200">
        <f t="shared" si="33"/>
        <v>0</v>
      </c>
      <c r="U77" s="107" t="str">
        <f t="shared" si="34"/>
        <v>OK</v>
      </c>
      <c r="V77" s="200"/>
      <c r="W77" s="200">
        <f t="shared" si="35"/>
        <v>0</v>
      </c>
      <c r="X77" s="107" t="str">
        <f t="shared" si="36"/>
        <v>OK</v>
      </c>
    </row>
    <row r="78" spans="1:24" ht="15" x14ac:dyDescent="0.25">
      <c r="A78" s="110"/>
      <c r="B78" s="111"/>
      <c r="C78" s="110"/>
      <c r="D78" s="112"/>
      <c r="E78" s="200"/>
      <c r="F78" s="200">
        <f t="shared" si="26"/>
        <v>0</v>
      </c>
      <c r="G78" s="200"/>
      <c r="H78" s="200">
        <f t="shared" si="37"/>
        <v>0</v>
      </c>
      <c r="I78" s="107" t="str">
        <f t="shared" si="38"/>
        <v>OK</v>
      </c>
      <c r="J78" s="200"/>
      <c r="K78" s="200">
        <f t="shared" si="27"/>
        <v>0</v>
      </c>
      <c r="L78" s="107" t="str">
        <f t="shared" si="28"/>
        <v>OK</v>
      </c>
      <c r="M78" s="200"/>
      <c r="N78" s="200">
        <f t="shared" si="29"/>
        <v>0</v>
      </c>
      <c r="O78" s="107" t="str">
        <f t="shared" si="30"/>
        <v>OK</v>
      </c>
      <c r="P78" s="200"/>
      <c r="Q78" s="200">
        <f t="shared" si="31"/>
        <v>0</v>
      </c>
      <c r="R78" s="107" t="str">
        <f t="shared" si="32"/>
        <v>OK</v>
      </c>
      <c r="S78" s="200"/>
      <c r="T78" s="200">
        <f t="shared" si="33"/>
        <v>0</v>
      </c>
      <c r="U78" s="107" t="str">
        <f t="shared" si="34"/>
        <v>OK</v>
      </c>
      <c r="V78" s="200"/>
      <c r="W78" s="200">
        <f t="shared" si="35"/>
        <v>0</v>
      </c>
      <c r="X78" s="107" t="str">
        <f t="shared" si="36"/>
        <v>OK</v>
      </c>
    </row>
    <row r="79" spans="1:24" ht="15" x14ac:dyDescent="0.25">
      <c r="A79" s="110"/>
      <c r="B79" s="111"/>
      <c r="C79" s="110"/>
      <c r="D79" s="112"/>
      <c r="E79" s="200"/>
      <c r="F79" s="200">
        <f t="shared" si="26"/>
        <v>0</v>
      </c>
      <c r="G79" s="200"/>
      <c r="H79" s="200">
        <f t="shared" si="37"/>
        <v>0</v>
      </c>
      <c r="I79" s="107" t="str">
        <f t="shared" si="38"/>
        <v>OK</v>
      </c>
      <c r="J79" s="200"/>
      <c r="K79" s="200">
        <f t="shared" si="27"/>
        <v>0</v>
      </c>
      <c r="L79" s="107" t="str">
        <f t="shared" si="28"/>
        <v>OK</v>
      </c>
      <c r="M79" s="200"/>
      <c r="N79" s="200">
        <f t="shared" si="29"/>
        <v>0</v>
      </c>
      <c r="O79" s="107" t="str">
        <f t="shared" si="30"/>
        <v>OK</v>
      </c>
      <c r="P79" s="200"/>
      <c r="Q79" s="200">
        <f t="shared" si="31"/>
        <v>0</v>
      </c>
      <c r="R79" s="107" t="str">
        <f t="shared" si="32"/>
        <v>OK</v>
      </c>
      <c r="S79" s="200"/>
      <c r="T79" s="200">
        <f t="shared" si="33"/>
        <v>0</v>
      </c>
      <c r="U79" s="107" t="str">
        <f t="shared" si="34"/>
        <v>OK</v>
      </c>
      <c r="V79" s="200"/>
      <c r="W79" s="200">
        <f t="shared" si="35"/>
        <v>0</v>
      </c>
      <c r="X79" s="107" t="str">
        <f t="shared" si="36"/>
        <v>OK</v>
      </c>
    </row>
    <row r="80" spans="1:24" ht="15" x14ac:dyDescent="0.25">
      <c r="A80" s="110"/>
      <c r="B80" s="111"/>
      <c r="C80" s="110"/>
      <c r="D80" s="112"/>
      <c r="E80" s="200"/>
      <c r="F80" s="200">
        <f t="shared" si="26"/>
        <v>0</v>
      </c>
      <c r="G80" s="200"/>
      <c r="H80" s="200">
        <f t="shared" si="37"/>
        <v>0</v>
      </c>
      <c r="I80" s="107" t="str">
        <f t="shared" si="38"/>
        <v>OK</v>
      </c>
      <c r="J80" s="200"/>
      <c r="K80" s="200">
        <f t="shared" si="27"/>
        <v>0</v>
      </c>
      <c r="L80" s="107" t="str">
        <f t="shared" si="28"/>
        <v>OK</v>
      </c>
      <c r="M80" s="200"/>
      <c r="N80" s="200">
        <f t="shared" si="29"/>
        <v>0</v>
      </c>
      <c r="O80" s="107" t="str">
        <f t="shared" si="30"/>
        <v>OK</v>
      </c>
      <c r="P80" s="200"/>
      <c r="Q80" s="200">
        <f t="shared" si="31"/>
        <v>0</v>
      </c>
      <c r="R80" s="107" t="str">
        <f t="shared" si="32"/>
        <v>OK</v>
      </c>
      <c r="S80" s="200"/>
      <c r="T80" s="200">
        <f t="shared" si="33"/>
        <v>0</v>
      </c>
      <c r="U80" s="107" t="str">
        <f t="shared" si="34"/>
        <v>OK</v>
      </c>
      <c r="V80" s="200"/>
      <c r="W80" s="200">
        <f t="shared" si="35"/>
        <v>0</v>
      </c>
      <c r="X80" s="107" t="str">
        <f t="shared" si="36"/>
        <v>OK</v>
      </c>
    </row>
    <row r="81" spans="1:24" ht="15" x14ac:dyDescent="0.25">
      <c r="A81" s="110"/>
      <c r="B81" s="111"/>
      <c r="C81" s="110"/>
      <c r="D81" s="112"/>
      <c r="E81" s="200"/>
      <c r="F81" s="200">
        <f t="shared" si="26"/>
        <v>0</v>
      </c>
      <c r="G81" s="200"/>
      <c r="H81" s="200">
        <f t="shared" si="37"/>
        <v>0</v>
      </c>
      <c r="I81" s="107" t="str">
        <f t="shared" si="38"/>
        <v>OK</v>
      </c>
      <c r="J81" s="200"/>
      <c r="K81" s="200">
        <f t="shared" si="27"/>
        <v>0</v>
      </c>
      <c r="L81" s="107" t="str">
        <f t="shared" si="28"/>
        <v>OK</v>
      </c>
      <c r="M81" s="200"/>
      <c r="N81" s="200">
        <f t="shared" si="29"/>
        <v>0</v>
      </c>
      <c r="O81" s="107" t="str">
        <f t="shared" si="30"/>
        <v>OK</v>
      </c>
      <c r="P81" s="200"/>
      <c r="Q81" s="200">
        <f t="shared" si="31"/>
        <v>0</v>
      </c>
      <c r="R81" s="107" t="str">
        <f t="shared" si="32"/>
        <v>OK</v>
      </c>
      <c r="S81" s="200"/>
      <c r="T81" s="200">
        <f t="shared" si="33"/>
        <v>0</v>
      </c>
      <c r="U81" s="107" t="str">
        <f t="shared" si="34"/>
        <v>OK</v>
      </c>
      <c r="V81" s="200"/>
      <c r="W81" s="200">
        <f t="shared" si="35"/>
        <v>0</v>
      </c>
      <c r="X81" s="107" t="str">
        <f t="shared" si="36"/>
        <v>OK</v>
      </c>
    </row>
    <row r="82" spans="1:24" ht="15" x14ac:dyDescent="0.25">
      <c r="A82" s="110"/>
      <c r="B82" s="111"/>
      <c r="C82" s="110"/>
      <c r="D82" s="112"/>
      <c r="E82" s="200"/>
      <c r="F82" s="200">
        <f t="shared" si="26"/>
        <v>0</v>
      </c>
      <c r="G82" s="200"/>
      <c r="H82" s="200">
        <f t="shared" si="37"/>
        <v>0</v>
      </c>
      <c r="I82" s="107" t="str">
        <f t="shared" si="38"/>
        <v>OK</v>
      </c>
      <c r="J82" s="200"/>
      <c r="K82" s="200">
        <f t="shared" si="27"/>
        <v>0</v>
      </c>
      <c r="L82" s="107" t="str">
        <f t="shared" si="28"/>
        <v>OK</v>
      </c>
      <c r="M82" s="200"/>
      <c r="N82" s="200">
        <f t="shared" si="29"/>
        <v>0</v>
      </c>
      <c r="O82" s="107" t="str">
        <f t="shared" si="30"/>
        <v>OK</v>
      </c>
      <c r="P82" s="200"/>
      <c r="Q82" s="200">
        <f t="shared" si="31"/>
        <v>0</v>
      </c>
      <c r="R82" s="107" t="str">
        <f t="shared" si="32"/>
        <v>OK</v>
      </c>
      <c r="S82" s="200"/>
      <c r="T82" s="200">
        <f t="shared" si="33"/>
        <v>0</v>
      </c>
      <c r="U82" s="107" t="str">
        <f t="shared" si="34"/>
        <v>OK</v>
      </c>
      <c r="V82" s="200"/>
      <c r="W82" s="200">
        <f t="shared" si="35"/>
        <v>0</v>
      </c>
      <c r="X82" s="107" t="str">
        <f t="shared" si="36"/>
        <v>OK</v>
      </c>
    </row>
    <row r="83" spans="1:24" ht="15" x14ac:dyDescent="0.25">
      <c r="A83" s="110"/>
      <c r="B83" s="111"/>
      <c r="C83" s="110"/>
      <c r="D83" s="112"/>
      <c r="E83" s="200"/>
      <c r="F83" s="200">
        <f t="shared" si="26"/>
        <v>0</v>
      </c>
      <c r="G83" s="200"/>
      <c r="H83" s="200">
        <f t="shared" si="37"/>
        <v>0</v>
      </c>
      <c r="I83" s="107" t="str">
        <f t="shared" si="38"/>
        <v>OK</v>
      </c>
      <c r="J83" s="200"/>
      <c r="K83" s="200">
        <f t="shared" si="27"/>
        <v>0</v>
      </c>
      <c r="L83" s="107" t="str">
        <f t="shared" si="28"/>
        <v>OK</v>
      </c>
      <c r="M83" s="200"/>
      <c r="N83" s="200">
        <f t="shared" si="29"/>
        <v>0</v>
      </c>
      <c r="O83" s="107" t="str">
        <f t="shared" si="30"/>
        <v>OK</v>
      </c>
      <c r="P83" s="200"/>
      <c r="Q83" s="200">
        <f t="shared" si="31"/>
        <v>0</v>
      </c>
      <c r="R83" s="107" t="str">
        <f t="shared" si="32"/>
        <v>OK</v>
      </c>
      <c r="S83" s="200"/>
      <c r="T83" s="200">
        <f t="shared" si="33"/>
        <v>0</v>
      </c>
      <c r="U83" s="107" t="str">
        <f t="shared" si="34"/>
        <v>OK</v>
      </c>
      <c r="V83" s="200"/>
      <c r="W83" s="200">
        <f t="shared" si="35"/>
        <v>0</v>
      </c>
      <c r="X83" s="107" t="str">
        <f t="shared" si="36"/>
        <v>OK</v>
      </c>
    </row>
    <row r="84" spans="1:24" ht="15" x14ac:dyDescent="0.25">
      <c r="A84" s="110"/>
      <c r="B84" s="111"/>
      <c r="C84" s="110"/>
      <c r="D84" s="112"/>
      <c r="E84" s="200"/>
      <c r="F84" s="200">
        <f t="shared" si="26"/>
        <v>0</v>
      </c>
      <c r="G84" s="200"/>
      <c r="H84" s="200">
        <f t="shared" si="37"/>
        <v>0</v>
      </c>
      <c r="I84" s="107" t="str">
        <f t="shared" si="38"/>
        <v>OK</v>
      </c>
      <c r="J84" s="200"/>
      <c r="K84" s="200">
        <f t="shared" si="27"/>
        <v>0</v>
      </c>
      <c r="L84" s="107" t="str">
        <f t="shared" si="28"/>
        <v>OK</v>
      </c>
      <c r="M84" s="200"/>
      <c r="N84" s="200">
        <f t="shared" si="29"/>
        <v>0</v>
      </c>
      <c r="O84" s="107" t="str">
        <f t="shared" si="30"/>
        <v>OK</v>
      </c>
      <c r="P84" s="200"/>
      <c r="Q84" s="200">
        <f t="shared" si="31"/>
        <v>0</v>
      </c>
      <c r="R84" s="107" t="str">
        <f t="shared" si="32"/>
        <v>OK</v>
      </c>
      <c r="S84" s="200"/>
      <c r="T84" s="200">
        <f t="shared" si="33"/>
        <v>0</v>
      </c>
      <c r="U84" s="107" t="str">
        <f t="shared" si="34"/>
        <v>OK</v>
      </c>
      <c r="V84" s="200"/>
      <c r="W84" s="200">
        <f t="shared" si="35"/>
        <v>0</v>
      </c>
      <c r="X84" s="107" t="str">
        <f t="shared" si="36"/>
        <v>OK</v>
      </c>
    </row>
    <row r="85" spans="1:24" ht="15" x14ac:dyDescent="0.25">
      <c r="A85" s="110"/>
      <c r="B85" s="111"/>
      <c r="C85" s="110"/>
      <c r="D85" s="112"/>
      <c r="E85" s="200"/>
      <c r="F85" s="200">
        <f t="shared" si="26"/>
        <v>0</v>
      </c>
      <c r="G85" s="200"/>
      <c r="H85" s="200">
        <f t="shared" si="37"/>
        <v>0</v>
      </c>
      <c r="I85" s="107" t="str">
        <f t="shared" si="38"/>
        <v>OK</v>
      </c>
      <c r="J85" s="200"/>
      <c r="K85" s="200">
        <f t="shared" si="27"/>
        <v>0</v>
      </c>
      <c r="L85" s="107" t="str">
        <f t="shared" si="28"/>
        <v>OK</v>
      </c>
      <c r="M85" s="200"/>
      <c r="N85" s="200">
        <f t="shared" si="29"/>
        <v>0</v>
      </c>
      <c r="O85" s="107" t="str">
        <f t="shared" si="30"/>
        <v>OK</v>
      </c>
      <c r="P85" s="200"/>
      <c r="Q85" s="200">
        <f t="shared" si="31"/>
        <v>0</v>
      </c>
      <c r="R85" s="107" t="str">
        <f t="shared" si="32"/>
        <v>OK</v>
      </c>
      <c r="S85" s="200"/>
      <c r="T85" s="200">
        <f t="shared" si="33"/>
        <v>0</v>
      </c>
      <c r="U85" s="107" t="str">
        <f t="shared" si="34"/>
        <v>OK</v>
      </c>
      <c r="V85" s="200"/>
      <c r="W85" s="200">
        <f t="shared" si="35"/>
        <v>0</v>
      </c>
      <c r="X85" s="107" t="str">
        <f t="shared" si="36"/>
        <v>OK</v>
      </c>
    </row>
    <row r="86" spans="1:24" ht="15" x14ac:dyDescent="0.25">
      <c r="A86" s="110"/>
      <c r="B86" s="111"/>
      <c r="C86" s="110"/>
      <c r="D86" s="112"/>
      <c r="E86" s="200"/>
      <c r="F86" s="200">
        <f t="shared" si="26"/>
        <v>0</v>
      </c>
      <c r="G86" s="200"/>
      <c r="H86" s="200">
        <f t="shared" si="37"/>
        <v>0</v>
      </c>
      <c r="I86" s="107" t="str">
        <f t="shared" si="38"/>
        <v>OK</v>
      </c>
      <c r="J86" s="200"/>
      <c r="K86" s="200">
        <f t="shared" si="27"/>
        <v>0</v>
      </c>
      <c r="L86" s="107" t="str">
        <f t="shared" si="28"/>
        <v>OK</v>
      </c>
      <c r="M86" s="200"/>
      <c r="N86" s="200">
        <f t="shared" si="29"/>
        <v>0</v>
      </c>
      <c r="O86" s="107" t="str">
        <f t="shared" si="30"/>
        <v>OK</v>
      </c>
      <c r="P86" s="200"/>
      <c r="Q86" s="200">
        <f t="shared" si="31"/>
        <v>0</v>
      </c>
      <c r="R86" s="107" t="str">
        <f t="shared" si="32"/>
        <v>OK</v>
      </c>
      <c r="S86" s="200"/>
      <c r="T86" s="200">
        <f t="shared" si="33"/>
        <v>0</v>
      </c>
      <c r="U86" s="107" t="str">
        <f t="shared" si="34"/>
        <v>OK</v>
      </c>
      <c r="V86" s="200"/>
      <c r="W86" s="200">
        <f t="shared" si="35"/>
        <v>0</v>
      </c>
      <c r="X86" s="107" t="str">
        <f t="shared" si="36"/>
        <v>OK</v>
      </c>
    </row>
    <row r="87" spans="1:24" ht="15" x14ac:dyDescent="0.25">
      <c r="A87" s="110"/>
      <c r="B87" s="111"/>
      <c r="C87" s="110"/>
      <c r="D87" s="112"/>
      <c r="E87" s="200"/>
      <c r="F87" s="200">
        <f t="shared" si="26"/>
        <v>0</v>
      </c>
      <c r="G87" s="200"/>
      <c r="H87" s="200">
        <f t="shared" si="37"/>
        <v>0</v>
      </c>
      <c r="I87" s="107" t="str">
        <f t="shared" si="38"/>
        <v>OK</v>
      </c>
      <c r="J87" s="200"/>
      <c r="K87" s="200">
        <f t="shared" si="27"/>
        <v>0</v>
      </c>
      <c r="L87" s="107" t="str">
        <f t="shared" si="28"/>
        <v>OK</v>
      </c>
      <c r="M87" s="200"/>
      <c r="N87" s="200">
        <f t="shared" si="29"/>
        <v>0</v>
      </c>
      <c r="O87" s="107" t="str">
        <f t="shared" si="30"/>
        <v>OK</v>
      </c>
      <c r="P87" s="200"/>
      <c r="Q87" s="200">
        <f t="shared" si="31"/>
        <v>0</v>
      </c>
      <c r="R87" s="107" t="str">
        <f t="shared" si="32"/>
        <v>OK</v>
      </c>
      <c r="S87" s="200"/>
      <c r="T87" s="200">
        <f t="shared" si="33"/>
        <v>0</v>
      </c>
      <c r="U87" s="107" t="str">
        <f t="shared" si="34"/>
        <v>OK</v>
      </c>
      <c r="V87" s="200"/>
      <c r="W87" s="200">
        <f t="shared" si="35"/>
        <v>0</v>
      </c>
      <c r="X87" s="107" t="str">
        <f t="shared" si="36"/>
        <v>OK</v>
      </c>
    </row>
    <row r="88" spans="1:24" ht="15" x14ac:dyDescent="0.25">
      <c r="A88" s="110"/>
      <c r="B88" s="111"/>
      <c r="C88" s="110"/>
      <c r="D88" s="112"/>
      <c r="E88" s="200"/>
      <c r="F88" s="200">
        <f t="shared" si="26"/>
        <v>0</v>
      </c>
      <c r="G88" s="200"/>
      <c r="H88" s="200">
        <f t="shared" si="37"/>
        <v>0</v>
      </c>
      <c r="I88" s="107" t="str">
        <f t="shared" si="38"/>
        <v>OK</v>
      </c>
      <c r="J88" s="200"/>
      <c r="K88" s="200">
        <f t="shared" si="27"/>
        <v>0</v>
      </c>
      <c r="L88" s="107" t="str">
        <f t="shared" si="28"/>
        <v>OK</v>
      </c>
      <c r="M88" s="200"/>
      <c r="N88" s="200">
        <f t="shared" si="29"/>
        <v>0</v>
      </c>
      <c r="O88" s="107" t="str">
        <f t="shared" si="30"/>
        <v>OK</v>
      </c>
      <c r="P88" s="200"/>
      <c r="Q88" s="200">
        <f t="shared" si="31"/>
        <v>0</v>
      </c>
      <c r="R88" s="107" t="str">
        <f t="shared" si="32"/>
        <v>OK</v>
      </c>
      <c r="S88" s="200"/>
      <c r="T88" s="200">
        <f t="shared" si="33"/>
        <v>0</v>
      </c>
      <c r="U88" s="107" t="str">
        <f t="shared" si="34"/>
        <v>OK</v>
      </c>
      <c r="V88" s="200"/>
      <c r="W88" s="200">
        <f t="shared" si="35"/>
        <v>0</v>
      </c>
      <c r="X88" s="107" t="str">
        <f t="shared" si="36"/>
        <v>OK</v>
      </c>
    </row>
    <row r="89" spans="1:24" ht="15" x14ac:dyDescent="0.25">
      <c r="A89" s="110"/>
      <c r="B89" s="111"/>
      <c r="C89" s="110"/>
      <c r="D89" s="112"/>
      <c r="E89" s="200"/>
      <c r="F89" s="200">
        <f t="shared" si="26"/>
        <v>0</v>
      </c>
      <c r="G89" s="200"/>
      <c r="H89" s="200">
        <f t="shared" si="37"/>
        <v>0</v>
      </c>
      <c r="I89" s="107" t="str">
        <f t="shared" si="38"/>
        <v>OK</v>
      </c>
      <c r="J89" s="200"/>
      <c r="K89" s="200">
        <f t="shared" si="27"/>
        <v>0</v>
      </c>
      <c r="L89" s="107" t="str">
        <f t="shared" si="28"/>
        <v>OK</v>
      </c>
      <c r="M89" s="200"/>
      <c r="N89" s="200">
        <f t="shared" si="29"/>
        <v>0</v>
      </c>
      <c r="O89" s="107" t="str">
        <f t="shared" si="30"/>
        <v>OK</v>
      </c>
      <c r="P89" s="200"/>
      <c r="Q89" s="200">
        <f t="shared" si="31"/>
        <v>0</v>
      </c>
      <c r="R89" s="107" t="str">
        <f t="shared" si="32"/>
        <v>OK</v>
      </c>
      <c r="S89" s="200"/>
      <c r="T89" s="200">
        <f t="shared" si="33"/>
        <v>0</v>
      </c>
      <c r="U89" s="107" t="str">
        <f t="shared" si="34"/>
        <v>OK</v>
      </c>
      <c r="V89" s="200"/>
      <c r="W89" s="200">
        <f t="shared" si="35"/>
        <v>0</v>
      </c>
      <c r="X89" s="107" t="str">
        <f t="shared" si="36"/>
        <v>OK</v>
      </c>
    </row>
    <row r="90" spans="1:24" ht="15" x14ac:dyDescent="0.25">
      <c r="A90" s="110"/>
      <c r="B90" s="111"/>
      <c r="C90" s="110"/>
      <c r="D90" s="112"/>
      <c r="E90" s="200"/>
      <c r="F90" s="200">
        <f t="shared" si="26"/>
        <v>0</v>
      </c>
      <c r="G90" s="200"/>
      <c r="H90" s="200">
        <f t="shared" si="37"/>
        <v>0</v>
      </c>
      <c r="I90" s="107" t="str">
        <f t="shared" si="38"/>
        <v>OK</v>
      </c>
      <c r="J90" s="200"/>
      <c r="K90" s="200">
        <f t="shared" si="27"/>
        <v>0</v>
      </c>
      <c r="L90" s="107" t="str">
        <f t="shared" si="28"/>
        <v>OK</v>
      </c>
      <c r="M90" s="200"/>
      <c r="N90" s="200">
        <f t="shared" si="29"/>
        <v>0</v>
      </c>
      <c r="O90" s="107" t="str">
        <f t="shared" si="30"/>
        <v>OK</v>
      </c>
      <c r="P90" s="200"/>
      <c r="Q90" s="200">
        <f t="shared" si="31"/>
        <v>0</v>
      </c>
      <c r="R90" s="107" t="str">
        <f t="shared" si="32"/>
        <v>OK</v>
      </c>
      <c r="S90" s="200"/>
      <c r="T90" s="200">
        <f t="shared" si="33"/>
        <v>0</v>
      </c>
      <c r="U90" s="107" t="str">
        <f t="shared" si="34"/>
        <v>OK</v>
      </c>
      <c r="V90" s="200"/>
      <c r="W90" s="200">
        <f t="shared" si="35"/>
        <v>0</v>
      </c>
      <c r="X90" s="107" t="str">
        <f t="shared" si="36"/>
        <v>OK</v>
      </c>
    </row>
    <row r="91" spans="1:24" ht="15" x14ac:dyDescent="0.25">
      <c r="A91" s="110"/>
      <c r="B91" s="111"/>
      <c r="C91" s="110"/>
      <c r="D91" s="112"/>
      <c r="E91" s="200"/>
      <c r="F91" s="200">
        <f t="shared" si="26"/>
        <v>0</v>
      </c>
      <c r="G91" s="200"/>
      <c r="H91" s="200">
        <f t="shared" si="37"/>
        <v>0</v>
      </c>
      <c r="I91" s="107" t="str">
        <f t="shared" si="38"/>
        <v>OK</v>
      </c>
      <c r="J91" s="200"/>
      <c r="K91" s="200">
        <f t="shared" si="27"/>
        <v>0</v>
      </c>
      <c r="L91" s="107" t="str">
        <f t="shared" si="28"/>
        <v>OK</v>
      </c>
      <c r="M91" s="200"/>
      <c r="N91" s="200">
        <f t="shared" si="29"/>
        <v>0</v>
      </c>
      <c r="O91" s="107" t="str">
        <f t="shared" si="30"/>
        <v>OK</v>
      </c>
      <c r="P91" s="200"/>
      <c r="Q91" s="200">
        <f t="shared" si="31"/>
        <v>0</v>
      </c>
      <c r="R91" s="107" t="str">
        <f t="shared" si="32"/>
        <v>OK</v>
      </c>
      <c r="S91" s="200"/>
      <c r="T91" s="200">
        <f t="shared" si="33"/>
        <v>0</v>
      </c>
      <c r="U91" s="107" t="str">
        <f t="shared" si="34"/>
        <v>OK</v>
      </c>
      <c r="V91" s="200"/>
      <c r="W91" s="200">
        <f t="shared" si="35"/>
        <v>0</v>
      </c>
      <c r="X91" s="107" t="str">
        <f t="shared" si="36"/>
        <v>OK</v>
      </c>
    </row>
    <row r="92" spans="1:24" ht="15" x14ac:dyDescent="0.25">
      <c r="A92" s="110"/>
      <c r="B92" s="111"/>
      <c r="C92" s="110"/>
      <c r="D92" s="112"/>
      <c r="E92" s="200"/>
      <c r="F92" s="200">
        <f t="shared" si="26"/>
        <v>0</v>
      </c>
      <c r="G92" s="200"/>
      <c r="H92" s="200">
        <f t="shared" si="37"/>
        <v>0</v>
      </c>
      <c r="I92" s="107" t="str">
        <f t="shared" si="38"/>
        <v>OK</v>
      </c>
      <c r="J92" s="200"/>
      <c r="K92" s="200">
        <f t="shared" si="27"/>
        <v>0</v>
      </c>
      <c r="L92" s="107" t="str">
        <f t="shared" si="28"/>
        <v>OK</v>
      </c>
      <c r="M92" s="200"/>
      <c r="N92" s="200">
        <f t="shared" si="29"/>
        <v>0</v>
      </c>
      <c r="O92" s="107" t="str">
        <f t="shared" si="30"/>
        <v>OK</v>
      </c>
      <c r="P92" s="200"/>
      <c r="Q92" s="200">
        <f t="shared" si="31"/>
        <v>0</v>
      </c>
      <c r="R92" s="107" t="str">
        <f t="shared" si="32"/>
        <v>OK</v>
      </c>
      <c r="S92" s="200"/>
      <c r="T92" s="200">
        <f t="shared" si="33"/>
        <v>0</v>
      </c>
      <c r="U92" s="107" t="str">
        <f t="shared" si="34"/>
        <v>OK</v>
      </c>
      <c r="V92" s="200"/>
      <c r="W92" s="200">
        <f t="shared" si="35"/>
        <v>0</v>
      </c>
      <c r="X92" s="107" t="str">
        <f t="shared" si="36"/>
        <v>OK</v>
      </c>
    </row>
    <row r="93" spans="1:24" ht="15" x14ac:dyDescent="0.25">
      <c r="A93" s="110"/>
      <c r="B93" s="111"/>
      <c r="C93" s="110"/>
      <c r="D93" s="112"/>
      <c r="E93" s="200"/>
      <c r="F93" s="200">
        <f t="shared" si="26"/>
        <v>0</v>
      </c>
      <c r="G93" s="200"/>
      <c r="H93" s="200">
        <f t="shared" si="37"/>
        <v>0</v>
      </c>
      <c r="I93" s="107" t="str">
        <f t="shared" si="38"/>
        <v>OK</v>
      </c>
      <c r="J93" s="200"/>
      <c r="K93" s="200">
        <f t="shared" si="27"/>
        <v>0</v>
      </c>
      <c r="L93" s="107" t="str">
        <f t="shared" si="28"/>
        <v>OK</v>
      </c>
      <c r="M93" s="200"/>
      <c r="N93" s="200">
        <f t="shared" si="29"/>
        <v>0</v>
      </c>
      <c r="O93" s="107" t="str">
        <f t="shared" si="30"/>
        <v>OK</v>
      </c>
      <c r="P93" s="200"/>
      <c r="Q93" s="200">
        <f t="shared" si="31"/>
        <v>0</v>
      </c>
      <c r="R93" s="107" t="str">
        <f t="shared" si="32"/>
        <v>OK</v>
      </c>
      <c r="S93" s="200"/>
      <c r="T93" s="200">
        <f t="shared" si="33"/>
        <v>0</v>
      </c>
      <c r="U93" s="107" t="str">
        <f t="shared" si="34"/>
        <v>OK</v>
      </c>
      <c r="V93" s="200"/>
      <c r="W93" s="200">
        <f t="shared" si="35"/>
        <v>0</v>
      </c>
      <c r="X93" s="107" t="str">
        <f t="shared" si="36"/>
        <v>OK</v>
      </c>
    </row>
    <row r="94" spans="1:24" ht="15" x14ac:dyDescent="0.25">
      <c r="A94" s="110"/>
      <c r="B94" s="111"/>
      <c r="C94" s="110"/>
      <c r="D94" s="112"/>
      <c r="E94" s="200"/>
      <c r="F94" s="200">
        <f t="shared" si="26"/>
        <v>0</v>
      </c>
      <c r="G94" s="200"/>
      <c r="H94" s="200">
        <f t="shared" si="37"/>
        <v>0</v>
      </c>
      <c r="I94" s="107" t="str">
        <f t="shared" si="38"/>
        <v>OK</v>
      </c>
      <c r="J94" s="200"/>
      <c r="K94" s="200">
        <f t="shared" si="27"/>
        <v>0</v>
      </c>
      <c r="L94" s="107" t="str">
        <f t="shared" si="28"/>
        <v>OK</v>
      </c>
      <c r="M94" s="200"/>
      <c r="N94" s="200">
        <f t="shared" si="29"/>
        <v>0</v>
      </c>
      <c r="O94" s="107" t="str">
        <f t="shared" si="30"/>
        <v>OK</v>
      </c>
      <c r="P94" s="200"/>
      <c r="Q94" s="200">
        <f t="shared" si="31"/>
        <v>0</v>
      </c>
      <c r="R94" s="107" t="str">
        <f t="shared" si="32"/>
        <v>OK</v>
      </c>
      <c r="S94" s="200"/>
      <c r="T94" s="200">
        <f t="shared" si="33"/>
        <v>0</v>
      </c>
      <c r="U94" s="107" t="str">
        <f t="shared" si="34"/>
        <v>OK</v>
      </c>
      <c r="V94" s="200"/>
      <c r="W94" s="200">
        <f t="shared" si="35"/>
        <v>0</v>
      </c>
      <c r="X94" s="107" t="str">
        <f t="shared" si="36"/>
        <v>OK</v>
      </c>
    </row>
    <row r="95" spans="1:24" ht="15" x14ac:dyDescent="0.25">
      <c r="A95" s="110"/>
      <c r="B95" s="111"/>
      <c r="C95" s="110"/>
      <c r="D95" s="112"/>
      <c r="E95" s="200"/>
      <c r="F95" s="200">
        <f t="shared" si="26"/>
        <v>0</v>
      </c>
      <c r="G95" s="200"/>
      <c r="H95" s="200">
        <f t="shared" si="37"/>
        <v>0</v>
      </c>
      <c r="I95" s="107" t="str">
        <f t="shared" si="38"/>
        <v>OK</v>
      </c>
      <c r="J95" s="200"/>
      <c r="K95" s="200">
        <f t="shared" si="27"/>
        <v>0</v>
      </c>
      <c r="L95" s="107" t="str">
        <f t="shared" si="28"/>
        <v>OK</v>
      </c>
      <c r="M95" s="200"/>
      <c r="N95" s="200">
        <f t="shared" si="29"/>
        <v>0</v>
      </c>
      <c r="O95" s="107" t="str">
        <f t="shared" si="30"/>
        <v>OK</v>
      </c>
      <c r="P95" s="200"/>
      <c r="Q95" s="200">
        <f t="shared" si="31"/>
        <v>0</v>
      </c>
      <c r="R95" s="107" t="str">
        <f t="shared" si="32"/>
        <v>OK</v>
      </c>
      <c r="S95" s="200"/>
      <c r="T95" s="200">
        <f t="shared" si="33"/>
        <v>0</v>
      </c>
      <c r="U95" s="107" t="str">
        <f t="shared" si="34"/>
        <v>OK</v>
      </c>
      <c r="V95" s="200"/>
      <c r="W95" s="200">
        <f t="shared" si="35"/>
        <v>0</v>
      </c>
      <c r="X95" s="107" t="str">
        <f t="shared" si="36"/>
        <v>OK</v>
      </c>
    </row>
    <row r="96" spans="1:24" ht="15" x14ac:dyDescent="0.25">
      <c r="A96" s="110"/>
      <c r="B96" s="111"/>
      <c r="C96" s="110"/>
      <c r="D96" s="112"/>
      <c r="E96" s="200"/>
      <c r="F96" s="200">
        <f t="shared" si="26"/>
        <v>0</v>
      </c>
      <c r="G96" s="200"/>
      <c r="H96" s="200">
        <f t="shared" si="37"/>
        <v>0</v>
      </c>
      <c r="I96" s="107" t="str">
        <f t="shared" si="38"/>
        <v>OK</v>
      </c>
      <c r="J96" s="200"/>
      <c r="K96" s="200">
        <f t="shared" si="27"/>
        <v>0</v>
      </c>
      <c r="L96" s="107" t="str">
        <f t="shared" si="28"/>
        <v>OK</v>
      </c>
      <c r="M96" s="200"/>
      <c r="N96" s="200">
        <f t="shared" si="29"/>
        <v>0</v>
      </c>
      <c r="O96" s="107" t="str">
        <f t="shared" si="30"/>
        <v>OK</v>
      </c>
      <c r="P96" s="200"/>
      <c r="Q96" s="200">
        <f t="shared" si="31"/>
        <v>0</v>
      </c>
      <c r="R96" s="107" t="str">
        <f t="shared" si="32"/>
        <v>OK</v>
      </c>
      <c r="S96" s="200"/>
      <c r="T96" s="200">
        <f t="shared" si="33"/>
        <v>0</v>
      </c>
      <c r="U96" s="107" t="str">
        <f t="shared" si="34"/>
        <v>OK</v>
      </c>
      <c r="V96" s="200"/>
      <c r="W96" s="200">
        <f t="shared" si="35"/>
        <v>0</v>
      </c>
      <c r="X96" s="107" t="str">
        <f t="shared" si="36"/>
        <v>OK</v>
      </c>
    </row>
    <row r="97" spans="1:25" ht="15" x14ac:dyDescent="0.25">
      <c r="A97" s="110"/>
      <c r="B97" s="111"/>
      <c r="C97" s="110"/>
      <c r="D97" s="112"/>
      <c r="E97" s="200"/>
      <c r="F97" s="200">
        <f t="shared" si="26"/>
        <v>0</v>
      </c>
      <c r="G97" s="200"/>
      <c r="H97" s="200">
        <f t="shared" si="37"/>
        <v>0</v>
      </c>
      <c r="I97" s="107" t="str">
        <f t="shared" si="38"/>
        <v>OK</v>
      </c>
      <c r="J97" s="200"/>
      <c r="K97" s="200">
        <f t="shared" si="27"/>
        <v>0</v>
      </c>
      <c r="L97" s="107" t="str">
        <f t="shared" si="28"/>
        <v>OK</v>
      </c>
      <c r="M97" s="200"/>
      <c r="N97" s="200">
        <f t="shared" si="29"/>
        <v>0</v>
      </c>
      <c r="O97" s="107" t="str">
        <f t="shared" si="30"/>
        <v>OK</v>
      </c>
      <c r="P97" s="200"/>
      <c r="Q97" s="200">
        <f t="shared" si="31"/>
        <v>0</v>
      </c>
      <c r="R97" s="107" t="str">
        <f t="shared" si="32"/>
        <v>OK</v>
      </c>
      <c r="S97" s="200"/>
      <c r="T97" s="200">
        <f t="shared" si="33"/>
        <v>0</v>
      </c>
      <c r="U97" s="107" t="str">
        <f t="shared" si="34"/>
        <v>OK</v>
      </c>
      <c r="V97" s="200"/>
      <c r="W97" s="200">
        <f t="shared" si="35"/>
        <v>0</v>
      </c>
      <c r="X97" s="107" t="str">
        <f t="shared" si="36"/>
        <v>OK</v>
      </c>
    </row>
    <row r="98" spans="1:25" ht="15" x14ac:dyDescent="0.25">
      <c r="A98" s="110"/>
      <c r="B98" s="111"/>
      <c r="C98" s="110"/>
      <c r="D98" s="112"/>
      <c r="E98" s="200"/>
      <c r="F98" s="200">
        <f t="shared" si="26"/>
        <v>0</v>
      </c>
      <c r="G98" s="200"/>
      <c r="H98" s="200">
        <f t="shared" si="37"/>
        <v>0</v>
      </c>
      <c r="I98" s="107" t="str">
        <f t="shared" si="38"/>
        <v>OK</v>
      </c>
      <c r="J98" s="200"/>
      <c r="K98" s="200">
        <f t="shared" si="27"/>
        <v>0</v>
      </c>
      <c r="L98" s="107" t="str">
        <f t="shared" si="28"/>
        <v>OK</v>
      </c>
      <c r="M98" s="200"/>
      <c r="N98" s="200">
        <f t="shared" si="29"/>
        <v>0</v>
      </c>
      <c r="O98" s="107" t="str">
        <f t="shared" si="30"/>
        <v>OK</v>
      </c>
      <c r="P98" s="200"/>
      <c r="Q98" s="200">
        <f t="shared" si="31"/>
        <v>0</v>
      </c>
      <c r="R98" s="107" t="str">
        <f t="shared" si="32"/>
        <v>OK</v>
      </c>
      <c r="S98" s="200"/>
      <c r="T98" s="200">
        <f t="shared" si="33"/>
        <v>0</v>
      </c>
      <c r="U98" s="107" t="str">
        <f t="shared" si="34"/>
        <v>OK</v>
      </c>
      <c r="V98" s="200"/>
      <c r="W98" s="200">
        <f t="shared" si="35"/>
        <v>0</v>
      </c>
      <c r="X98" s="107" t="str">
        <f t="shared" si="36"/>
        <v>OK</v>
      </c>
    </row>
    <row r="99" spans="1:25" ht="15" x14ac:dyDescent="0.25">
      <c r="A99" s="110"/>
      <c r="B99" s="111"/>
      <c r="C99" s="110"/>
      <c r="D99" s="112"/>
      <c r="E99" s="200"/>
      <c r="F99" s="200">
        <f t="shared" si="26"/>
        <v>0</v>
      </c>
      <c r="G99" s="200"/>
      <c r="H99" s="200">
        <f t="shared" si="37"/>
        <v>0</v>
      </c>
      <c r="I99" s="107" t="str">
        <f t="shared" si="38"/>
        <v>OK</v>
      </c>
      <c r="J99" s="200"/>
      <c r="K99" s="200">
        <f t="shared" si="27"/>
        <v>0</v>
      </c>
      <c r="L99" s="107" t="str">
        <f t="shared" si="28"/>
        <v>OK</v>
      </c>
      <c r="M99" s="200"/>
      <c r="N99" s="200">
        <f t="shared" si="29"/>
        <v>0</v>
      </c>
      <c r="O99" s="107" t="str">
        <f t="shared" si="30"/>
        <v>OK</v>
      </c>
      <c r="P99" s="200"/>
      <c r="Q99" s="200">
        <f t="shared" si="31"/>
        <v>0</v>
      </c>
      <c r="R99" s="107" t="str">
        <f t="shared" si="32"/>
        <v>OK</v>
      </c>
      <c r="S99" s="200"/>
      <c r="T99" s="200">
        <f t="shared" si="33"/>
        <v>0</v>
      </c>
      <c r="U99" s="107" t="str">
        <f t="shared" si="34"/>
        <v>OK</v>
      </c>
      <c r="V99" s="200"/>
      <c r="W99" s="200">
        <f t="shared" si="35"/>
        <v>0</v>
      </c>
      <c r="X99" s="107" t="str">
        <f t="shared" si="36"/>
        <v>OK</v>
      </c>
    </row>
    <row r="100" spans="1:25" ht="15" x14ac:dyDescent="0.25">
      <c r="A100" s="110"/>
      <c r="B100" s="111"/>
      <c r="C100" s="110"/>
      <c r="D100" s="112"/>
      <c r="E100" s="200"/>
      <c r="F100" s="200">
        <f t="shared" si="26"/>
        <v>0</v>
      </c>
      <c r="G100" s="200"/>
      <c r="H100" s="200">
        <f t="shared" si="37"/>
        <v>0</v>
      </c>
      <c r="I100" s="107" t="str">
        <f t="shared" si="38"/>
        <v>OK</v>
      </c>
      <c r="J100" s="200"/>
      <c r="K100" s="200">
        <f t="shared" si="27"/>
        <v>0</v>
      </c>
      <c r="L100" s="107" t="str">
        <f t="shared" si="28"/>
        <v>OK</v>
      </c>
      <c r="M100" s="200"/>
      <c r="N100" s="200">
        <f t="shared" si="29"/>
        <v>0</v>
      </c>
      <c r="O100" s="107" t="str">
        <f t="shared" si="30"/>
        <v>OK</v>
      </c>
      <c r="P100" s="200"/>
      <c r="Q100" s="200">
        <f t="shared" si="31"/>
        <v>0</v>
      </c>
      <c r="R100" s="107" t="str">
        <f t="shared" si="32"/>
        <v>OK</v>
      </c>
      <c r="S100" s="200"/>
      <c r="T100" s="200">
        <f t="shared" si="33"/>
        <v>0</v>
      </c>
      <c r="U100" s="107" t="str">
        <f t="shared" si="34"/>
        <v>OK</v>
      </c>
      <c r="V100" s="200"/>
      <c r="W100" s="200">
        <f t="shared" si="35"/>
        <v>0</v>
      </c>
      <c r="X100" s="107" t="str">
        <f t="shared" si="36"/>
        <v>OK</v>
      </c>
    </row>
    <row r="101" spans="1:25" ht="15" x14ac:dyDescent="0.25">
      <c r="A101" s="110"/>
      <c r="B101" s="111"/>
      <c r="C101" s="110"/>
      <c r="D101" s="112"/>
      <c r="E101" s="200"/>
      <c r="F101" s="200">
        <f t="shared" si="26"/>
        <v>0</v>
      </c>
      <c r="G101" s="200"/>
      <c r="H101" s="200">
        <f t="shared" si="37"/>
        <v>0</v>
      </c>
      <c r="I101" s="107" t="str">
        <f t="shared" si="38"/>
        <v>OK</v>
      </c>
      <c r="J101" s="200"/>
      <c r="K101" s="200">
        <f t="shared" si="27"/>
        <v>0</v>
      </c>
      <c r="L101" s="107" t="str">
        <f t="shared" si="28"/>
        <v>OK</v>
      </c>
      <c r="M101" s="200"/>
      <c r="N101" s="200">
        <f t="shared" si="29"/>
        <v>0</v>
      </c>
      <c r="O101" s="107" t="str">
        <f t="shared" si="30"/>
        <v>OK</v>
      </c>
      <c r="P101" s="200"/>
      <c r="Q101" s="200">
        <f t="shared" si="31"/>
        <v>0</v>
      </c>
      <c r="R101" s="107" t="str">
        <f t="shared" si="32"/>
        <v>OK</v>
      </c>
      <c r="S101" s="200"/>
      <c r="T101" s="200">
        <f t="shared" si="33"/>
        <v>0</v>
      </c>
      <c r="U101" s="107" t="str">
        <f t="shared" si="34"/>
        <v>OK</v>
      </c>
      <c r="V101" s="200"/>
      <c r="W101" s="200">
        <f t="shared" si="35"/>
        <v>0</v>
      </c>
      <c r="X101" s="107" t="str">
        <f t="shared" si="36"/>
        <v>OK</v>
      </c>
    </row>
    <row r="102" spans="1:25" ht="15" x14ac:dyDescent="0.25">
      <c r="A102" s="110"/>
      <c r="B102" s="111"/>
      <c r="C102" s="110"/>
      <c r="D102" s="112"/>
      <c r="E102" s="200"/>
      <c r="F102" s="200">
        <f t="shared" si="26"/>
        <v>0</v>
      </c>
      <c r="G102" s="200"/>
      <c r="H102" s="200">
        <f t="shared" si="37"/>
        <v>0</v>
      </c>
      <c r="I102" s="107" t="str">
        <f t="shared" si="38"/>
        <v>OK</v>
      </c>
      <c r="J102" s="200"/>
      <c r="K102" s="200">
        <f t="shared" si="27"/>
        <v>0</v>
      </c>
      <c r="L102" s="107" t="str">
        <f t="shared" si="28"/>
        <v>OK</v>
      </c>
      <c r="M102" s="200"/>
      <c r="N102" s="200">
        <f t="shared" si="29"/>
        <v>0</v>
      </c>
      <c r="O102" s="107" t="str">
        <f t="shared" si="30"/>
        <v>OK</v>
      </c>
      <c r="P102" s="200"/>
      <c r="Q102" s="200">
        <f t="shared" si="31"/>
        <v>0</v>
      </c>
      <c r="R102" s="107" t="str">
        <f t="shared" si="32"/>
        <v>OK</v>
      </c>
      <c r="S102" s="200"/>
      <c r="T102" s="200">
        <f t="shared" si="33"/>
        <v>0</v>
      </c>
      <c r="U102" s="107" t="str">
        <f t="shared" si="34"/>
        <v>OK</v>
      </c>
      <c r="V102" s="200"/>
      <c r="W102" s="200">
        <f t="shared" si="35"/>
        <v>0</v>
      </c>
      <c r="X102" s="107" t="str">
        <f t="shared" si="36"/>
        <v>OK</v>
      </c>
    </row>
    <row r="103" spans="1:25" ht="15" x14ac:dyDescent="0.25">
      <c r="A103" s="110"/>
      <c r="B103" s="111"/>
      <c r="C103" s="110"/>
      <c r="D103" s="112"/>
      <c r="E103" s="200"/>
      <c r="F103" s="200">
        <f t="shared" si="26"/>
        <v>0</v>
      </c>
      <c r="G103" s="200"/>
      <c r="H103" s="200">
        <f t="shared" si="37"/>
        <v>0</v>
      </c>
      <c r="I103" s="107" t="str">
        <f t="shared" si="38"/>
        <v>OK</v>
      </c>
      <c r="J103" s="200"/>
      <c r="K103" s="200">
        <f t="shared" si="27"/>
        <v>0</v>
      </c>
      <c r="L103" s="107" t="str">
        <f t="shared" si="28"/>
        <v>OK</v>
      </c>
      <c r="M103" s="200"/>
      <c r="N103" s="200">
        <f t="shared" si="29"/>
        <v>0</v>
      </c>
      <c r="O103" s="107" t="str">
        <f t="shared" si="30"/>
        <v>OK</v>
      </c>
      <c r="P103" s="200"/>
      <c r="Q103" s="200">
        <f t="shared" si="31"/>
        <v>0</v>
      </c>
      <c r="R103" s="107" t="str">
        <f t="shared" si="32"/>
        <v>OK</v>
      </c>
      <c r="S103" s="200"/>
      <c r="T103" s="200">
        <f t="shared" si="33"/>
        <v>0</v>
      </c>
      <c r="U103" s="107" t="str">
        <f t="shared" si="34"/>
        <v>OK</v>
      </c>
      <c r="V103" s="200"/>
      <c r="W103" s="200">
        <f t="shared" si="35"/>
        <v>0</v>
      </c>
      <c r="X103" s="107" t="str">
        <f t="shared" si="36"/>
        <v>OK</v>
      </c>
    </row>
    <row r="104" spans="1:25" ht="15" x14ac:dyDescent="0.25">
      <c r="A104" s="110"/>
      <c r="B104" s="111"/>
      <c r="C104" s="110"/>
      <c r="D104" s="112"/>
      <c r="E104" s="200"/>
      <c r="F104" s="200">
        <f t="shared" si="26"/>
        <v>0</v>
      </c>
      <c r="G104" s="200"/>
      <c r="H104" s="200">
        <f t="shared" si="37"/>
        <v>0</v>
      </c>
      <c r="I104" s="107" t="str">
        <f t="shared" si="38"/>
        <v>OK</v>
      </c>
      <c r="J104" s="200"/>
      <c r="K104" s="200">
        <f t="shared" si="27"/>
        <v>0</v>
      </c>
      <c r="L104" s="107" t="str">
        <f t="shared" si="28"/>
        <v>OK</v>
      </c>
      <c r="M104" s="200"/>
      <c r="N104" s="200">
        <f t="shared" si="29"/>
        <v>0</v>
      </c>
      <c r="O104" s="107" t="str">
        <f t="shared" si="30"/>
        <v>OK</v>
      </c>
      <c r="P104" s="200"/>
      <c r="Q104" s="200">
        <f t="shared" si="31"/>
        <v>0</v>
      </c>
      <c r="R104" s="107" t="str">
        <f t="shared" si="32"/>
        <v>OK</v>
      </c>
      <c r="S104" s="200"/>
      <c r="T104" s="200">
        <f t="shared" si="33"/>
        <v>0</v>
      </c>
      <c r="U104" s="107" t="str">
        <f t="shared" si="34"/>
        <v>OK</v>
      </c>
      <c r="V104" s="200"/>
      <c r="W104" s="200">
        <f t="shared" si="35"/>
        <v>0</v>
      </c>
      <c r="X104" s="107" t="str">
        <f t="shared" si="36"/>
        <v>OK</v>
      </c>
    </row>
    <row r="105" spans="1:25" ht="15" x14ac:dyDescent="0.25">
      <c r="A105" s="110"/>
      <c r="B105" s="111"/>
      <c r="C105" s="110"/>
      <c r="D105" s="112"/>
      <c r="E105" s="200"/>
      <c r="F105" s="200">
        <f t="shared" si="26"/>
        <v>0</v>
      </c>
      <c r="G105" s="200"/>
      <c r="H105" s="200">
        <f t="shared" si="37"/>
        <v>0</v>
      </c>
      <c r="I105" s="107" t="str">
        <f t="shared" si="38"/>
        <v>OK</v>
      </c>
      <c r="J105" s="200"/>
      <c r="K105" s="200">
        <f t="shared" si="27"/>
        <v>0</v>
      </c>
      <c r="L105" s="107" t="str">
        <f t="shared" si="28"/>
        <v>OK</v>
      </c>
      <c r="M105" s="200"/>
      <c r="N105" s="200">
        <f t="shared" si="29"/>
        <v>0</v>
      </c>
      <c r="O105" s="107" t="str">
        <f t="shared" si="30"/>
        <v>OK</v>
      </c>
      <c r="P105" s="200"/>
      <c r="Q105" s="200">
        <f t="shared" si="31"/>
        <v>0</v>
      </c>
      <c r="R105" s="107" t="str">
        <f t="shared" si="32"/>
        <v>OK</v>
      </c>
      <c r="S105" s="200"/>
      <c r="T105" s="200">
        <f t="shared" si="33"/>
        <v>0</v>
      </c>
      <c r="U105" s="107" t="str">
        <f t="shared" si="34"/>
        <v>OK</v>
      </c>
      <c r="V105" s="200"/>
      <c r="W105" s="200">
        <f t="shared" si="35"/>
        <v>0</v>
      </c>
      <c r="X105" s="107" t="str">
        <f t="shared" si="36"/>
        <v>OK</v>
      </c>
    </row>
    <row r="106" spans="1:25" ht="15" x14ac:dyDescent="0.25">
      <c r="A106" s="110"/>
      <c r="B106" s="111"/>
      <c r="C106" s="110"/>
      <c r="D106" s="112"/>
      <c r="E106" s="200"/>
      <c r="F106" s="200">
        <f t="shared" si="26"/>
        <v>0</v>
      </c>
      <c r="G106" s="200"/>
      <c r="H106" s="200">
        <f t="shared" si="37"/>
        <v>0</v>
      </c>
      <c r="I106" s="107" t="str">
        <f t="shared" si="38"/>
        <v>OK</v>
      </c>
      <c r="J106" s="200"/>
      <c r="K106" s="200">
        <f t="shared" si="27"/>
        <v>0</v>
      </c>
      <c r="L106" s="107" t="str">
        <f t="shared" si="28"/>
        <v>OK</v>
      </c>
      <c r="M106" s="200"/>
      <c r="N106" s="200">
        <f t="shared" si="29"/>
        <v>0</v>
      </c>
      <c r="O106" s="107" t="str">
        <f t="shared" si="30"/>
        <v>OK</v>
      </c>
      <c r="P106" s="200"/>
      <c r="Q106" s="200">
        <f t="shared" si="31"/>
        <v>0</v>
      </c>
      <c r="R106" s="107" t="str">
        <f t="shared" si="32"/>
        <v>OK</v>
      </c>
      <c r="S106" s="200"/>
      <c r="T106" s="200">
        <f t="shared" si="33"/>
        <v>0</v>
      </c>
      <c r="U106" s="107" t="str">
        <f t="shared" si="34"/>
        <v>OK</v>
      </c>
      <c r="V106" s="200"/>
      <c r="W106" s="200">
        <f t="shared" si="35"/>
        <v>0</v>
      </c>
      <c r="X106" s="107" t="str">
        <f t="shared" si="36"/>
        <v>OK</v>
      </c>
    </row>
    <row r="107" spans="1:25" ht="15" x14ac:dyDescent="0.25">
      <c r="A107" s="194"/>
      <c r="B107" s="195"/>
      <c r="C107" s="194"/>
      <c r="D107" s="196"/>
      <c r="E107" s="197"/>
      <c r="F107" s="198"/>
      <c r="G107" s="197"/>
      <c r="H107" s="198"/>
      <c r="I107" s="199"/>
      <c r="J107" s="197"/>
      <c r="K107" s="198"/>
      <c r="L107" s="199"/>
      <c r="M107" s="197"/>
      <c r="N107" s="198"/>
      <c r="O107" s="199"/>
      <c r="P107" s="197"/>
      <c r="Q107" s="198"/>
      <c r="R107" s="199"/>
      <c r="S107" s="197"/>
      <c r="T107" s="198"/>
      <c r="U107" s="199"/>
      <c r="V107" s="197"/>
      <c r="W107" s="198"/>
      <c r="X107" s="199"/>
    </row>
    <row r="108" spans="1:25" x14ac:dyDescent="0.25">
      <c r="A108" s="110"/>
      <c r="B108" s="121" t="s">
        <v>36</v>
      </c>
      <c r="C108" s="110"/>
      <c r="D108" s="110"/>
      <c r="E108" s="113"/>
      <c r="F108" s="122">
        <f>SUM(F8:F107)</f>
        <v>0</v>
      </c>
      <c r="G108" s="113"/>
      <c r="H108" s="122">
        <f>SUM(H8:H107)</f>
        <v>0</v>
      </c>
      <c r="I108" s="110"/>
      <c r="J108" s="113"/>
      <c r="K108" s="122">
        <f>SUM(K8:K107)</f>
        <v>0</v>
      </c>
      <c r="L108" s="110"/>
      <c r="M108" s="113"/>
      <c r="N108" s="122">
        <f>SUM(N8:N107)</f>
        <v>0</v>
      </c>
      <c r="O108" s="110"/>
      <c r="P108" s="113"/>
      <c r="Q108" s="122">
        <f>SUM(Q8:Q107)</f>
        <v>0</v>
      </c>
      <c r="R108" s="110"/>
      <c r="S108" s="113"/>
      <c r="T108" s="122">
        <f>SUM(T8:T107)</f>
        <v>0</v>
      </c>
      <c r="U108" s="110"/>
      <c r="V108" s="113"/>
      <c r="W108" s="122">
        <f>SUM(W8:W107)</f>
        <v>0</v>
      </c>
      <c r="X108" s="110"/>
      <c r="Y108" s="7"/>
    </row>
    <row r="109" spans="1:25" x14ac:dyDescent="0.25">
      <c r="A109" s="110"/>
      <c r="B109" s="125" t="s">
        <v>77</v>
      </c>
      <c r="C109" s="126">
        <v>0.17</v>
      </c>
      <c r="D109" s="110"/>
      <c r="E109" s="113"/>
      <c r="F109" s="113">
        <f>ROUND(F$108*$C109,0)</f>
        <v>0</v>
      </c>
      <c r="G109" s="127"/>
      <c r="H109" s="113">
        <f>ROUND(H$108*G109,0)</f>
        <v>0</v>
      </c>
      <c r="I109" s="110"/>
      <c r="J109" s="127"/>
      <c r="K109" s="113">
        <f>ROUND(K$108*J109,0)</f>
        <v>0</v>
      </c>
      <c r="L109" s="110"/>
      <c r="M109" s="127"/>
      <c r="N109" s="113">
        <f>ROUND(N$108*M109,0)</f>
        <v>0</v>
      </c>
      <c r="O109" s="110"/>
      <c r="P109" s="127"/>
      <c r="Q109" s="113">
        <f>ROUND(Q$108*P109,0)</f>
        <v>0</v>
      </c>
      <c r="R109" s="110"/>
      <c r="S109" s="127"/>
      <c r="T109" s="113">
        <f>ROUND(T$108*S109,0)</f>
        <v>0</v>
      </c>
      <c r="U109" s="110"/>
      <c r="V109" s="127"/>
      <c r="W109" s="113">
        <f>ROUND(W$108*V109,0)</f>
        <v>0</v>
      </c>
      <c r="X109" s="110"/>
      <c r="Y109" s="7"/>
    </row>
    <row r="110" spans="1:25" x14ac:dyDescent="0.25">
      <c r="A110" s="110"/>
      <c r="B110" s="125" t="s">
        <v>37</v>
      </c>
      <c r="C110" s="126">
        <v>0.05</v>
      </c>
      <c r="D110" s="110"/>
      <c r="E110" s="113"/>
      <c r="F110" s="113">
        <f t="shared" ref="F110:F111" si="39">ROUND(F$108*$C110,0)</f>
        <v>0</v>
      </c>
      <c r="G110" s="127"/>
      <c r="H110" s="113">
        <f>ROUND(H$108*G110,0)</f>
        <v>0</v>
      </c>
      <c r="I110" s="110"/>
      <c r="J110" s="127"/>
      <c r="K110" s="113">
        <f>ROUND(K$108*J110,0)</f>
        <v>0</v>
      </c>
      <c r="L110" s="110"/>
      <c r="M110" s="127"/>
      <c r="N110" s="113">
        <f>ROUND(N$108*M110,0)</f>
        <v>0</v>
      </c>
      <c r="O110" s="110"/>
      <c r="P110" s="127"/>
      <c r="Q110" s="113">
        <f>ROUND(Q$108*P110,0)</f>
        <v>0</v>
      </c>
      <c r="R110" s="110"/>
      <c r="S110" s="127"/>
      <c r="T110" s="113">
        <f>ROUND(T$108*S110,0)</f>
        <v>0</v>
      </c>
      <c r="U110" s="110"/>
      <c r="V110" s="127"/>
      <c r="W110" s="113">
        <f>ROUND(W$108*V110,0)</f>
        <v>0</v>
      </c>
      <c r="X110" s="110"/>
      <c r="Y110" s="7"/>
    </row>
    <row r="111" spans="1:25" x14ac:dyDescent="0.25">
      <c r="A111" s="110"/>
      <c r="B111" s="125" t="s">
        <v>78</v>
      </c>
      <c r="C111" s="126">
        <v>0.03</v>
      </c>
      <c r="D111" s="110"/>
      <c r="E111" s="113"/>
      <c r="F111" s="113">
        <f t="shared" si="39"/>
        <v>0</v>
      </c>
      <c r="G111" s="127"/>
      <c r="H111" s="113">
        <f>ROUND(H$108*G111,0)</f>
        <v>0</v>
      </c>
      <c r="I111" s="110"/>
      <c r="J111" s="127"/>
      <c r="K111" s="113">
        <f>ROUND(K$108*J111,0)</f>
        <v>0</v>
      </c>
      <c r="L111" s="110"/>
      <c r="M111" s="127"/>
      <c r="N111" s="113">
        <f>ROUND(N$108*M111,0)</f>
        <v>0</v>
      </c>
      <c r="O111" s="110"/>
      <c r="P111" s="127"/>
      <c r="Q111" s="113">
        <f>ROUND(Q$108*P111,0)</f>
        <v>0</v>
      </c>
      <c r="R111" s="110"/>
      <c r="S111" s="127"/>
      <c r="T111" s="113">
        <f>ROUND(T$108*S111,0)</f>
        <v>0</v>
      </c>
      <c r="U111" s="110"/>
      <c r="V111" s="127"/>
      <c r="W111" s="113">
        <f>ROUND(W$108*V111,0)</f>
        <v>0</v>
      </c>
      <c r="X111" s="110"/>
      <c r="Y111" s="7"/>
    </row>
    <row r="112" spans="1:25" x14ac:dyDescent="0.25">
      <c r="A112" s="110"/>
      <c r="B112" s="128" t="s">
        <v>38</v>
      </c>
      <c r="C112" s="129">
        <f>SUM(C109:C111)</f>
        <v>0.25</v>
      </c>
      <c r="D112" s="110"/>
      <c r="E112" s="113"/>
      <c r="F112" s="122">
        <f>SUM(F109:F111)</f>
        <v>0</v>
      </c>
      <c r="G112" s="127"/>
      <c r="H112" s="122">
        <f>SUM(H109:H111)</f>
        <v>0</v>
      </c>
      <c r="I112" s="110" t="str">
        <f>+IF(G112&lt;=$C$112,"OK","NO OK")</f>
        <v>OK</v>
      </c>
      <c r="J112" s="127"/>
      <c r="K112" s="122">
        <f>SUM(K109:K111)</f>
        <v>0</v>
      </c>
      <c r="L112" s="110" t="str">
        <f>+IF(J112&lt;=$C$112,"OK","NO OK")</f>
        <v>OK</v>
      </c>
      <c r="M112" s="127"/>
      <c r="N112" s="122">
        <f>SUM(N109:N111)</f>
        <v>0</v>
      </c>
      <c r="O112" s="110" t="str">
        <f>+IF(M112&lt;=$C$112,"OK","NO OK")</f>
        <v>OK</v>
      </c>
      <c r="P112" s="127"/>
      <c r="Q112" s="122">
        <f>SUM(Q109:Q111)</f>
        <v>0</v>
      </c>
      <c r="R112" s="110" t="str">
        <f>+IF(P112&lt;=$C$112,"OK","NO OK")</f>
        <v>OK</v>
      </c>
      <c r="S112" s="127"/>
      <c r="T112" s="122">
        <f>SUM(T109:T111)</f>
        <v>0</v>
      </c>
      <c r="U112" s="110" t="str">
        <f>+IF(S112&lt;=$C$112,"OK","NO OK")</f>
        <v>OK</v>
      </c>
      <c r="V112" s="127"/>
      <c r="W112" s="122">
        <f>SUM(W109:W111)</f>
        <v>0</v>
      </c>
      <c r="X112" s="110" t="str">
        <f>+IF(V112&lt;=$C$112,"OK","NO OK")</f>
        <v>OK</v>
      </c>
      <c r="Y112" s="7"/>
    </row>
    <row r="113" spans="1:25" x14ac:dyDescent="0.25">
      <c r="A113" s="110"/>
      <c r="B113" s="130" t="s">
        <v>39</v>
      </c>
      <c r="C113" s="131">
        <v>0.19</v>
      </c>
      <c r="D113" s="110"/>
      <c r="E113" s="113"/>
      <c r="F113" s="113">
        <f>ROUNDUP(F108*C110*C113,0)</f>
        <v>0</v>
      </c>
      <c r="G113" s="127"/>
      <c r="H113" s="113">
        <f>ROUND(H108*G110*G113,0)</f>
        <v>0</v>
      </c>
      <c r="I113" s="110"/>
      <c r="J113" s="127"/>
      <c r="K113" s="113">
        <f>ROUND(K108*J110*J113,0)</f>
        <v>0</v>
      </c>
      <c r="L113" s="110"/>
      <c r="M113" s="127"/>
      <c r="N113" s="113">
        <f>ROUND(N108*M110*M113,0)</f>
        <v>0</v>
      </c>
      <c r="O113" s="110"/>
      <c r="P113" s="127"/>
      <c r="Q113" s="113">
        <f>ROUND(Q108*P110*P113,0)</f>
        <v>0</v>
      </c>
      <c r="R113" s="110"/>
      <c r="S113" s="127"/>
      <c r="T113" s="113">
        <f>ROUND(T108*S110*S113,0)</f>
        <v>0</v>
      </c>
      <c r="U113" s="110"/>
      <c r="V113" s="127"/>
      <c r="W113" s="113">
        <f>ROUND(W108*V110*V113,0)</f>
        <v>0</v>
      </c>
      <c r="X113" s="110"/>
      <c r="Y113" s="7"/>
    </row>
    <row r="114" spans="1:25" x14ac:dyDescent="0.25">
      <c r="A114" s="110"/>
      <c r="B114" s="132" t="s">
        <v>136</v>
      </c>
      <c r="C114" s="110"/>
      <c r="D114" s="39"/>
      <c r="E114" s="113"/>
      <c r="F114" s="122">
        <f>F108+F112+F113</f>
        <v>0</v>
      </c>
      <c r="G114" s="133"/>
      <c r="I114" s="110"/>
      <c r="J114" s="133"/>
      <c r="L114" s="110"/>
      <c r="M114" s="133"/>
      <c r="O114" s="110"/>
      <c r="P114" s="133"/>
      <c r="R114" s="110"/>
      <c r="S114" s="133"/>
      <c r="U114" s="110"/>
      <c r="V114" s="133"/>
      <c r="X114" s="110"/>
      <c r="Y114" s="7"/>
    </row>
    <row r="115" spans="1:25" x14ac:dyDescent="0.25">
      <c r="A115" s="110"/>
      <c r="B115" s="110"/>
      <c r="C115" s="110"/>
      <c r="D115" s="110"/>
      <c r="E115" s="110"/>
      <c r="F115" s="110"/>
      <c r="G115" s="110"/>
      <c r="H115" s="110"/>
      <c r="I115" s="110"/>
      <c r="J115" s="110"/>
      <c r="K115" s="110"/>
      <c r="L115" s="110"/>
      <c r="M115" s="110"/>
      <c r="N115" s="110"/>
      <c r="O115" s="110"/>
      <c r="P115" s="110"/>
      <c r="Q115" s="110"/>
      <c r="R115" s="110"/>
      <c r="S115" s="110"/>
      <c r="T115" s="110"/>
      <c r="U115" s="110"/>
      <c r="V115" s="110"/>
      <c r="W115" s="110"/>
      <c r="X115" s="110"/>
      <c r="Y115" s="7"/>
    </row>
    <row r="116" spans="1:25" ht="15" x14ac:dyDescent="0.25">
      <c r="A116" s="110"/>
      <c r="B116" s="134" t="s">
        <v>128</v>
      </c>
      <c r="C116" s="110"/>
      <c r="D116" s="110"/>
      <c r="E116" s="110"/>
      <c r="F116" s="110"/>
      <c r="G116" s="110"/>
      <c r="H116" s="108">
        <f>H108+H112+H113</f>
        <v>0</v>
      </c>
      <c r="I116" s="107" t="str">
        <f>+IF(H116&lt;=$F114,"OK","NO OK")</f>
        <v>OK</v>
      </c>
      <c r="J116" s="110"/>
      <c r="K116" s="108">
        <f>K108+K112+K113</f>
        <v>0</v>
      </c>
      <c r="L116" s="107" t="str">
        <f>+IF(K116&lt;=$F114,"OK","NO OK")</f>
        <v>OK</v>
      </c>
      <c r="M116" s="110"/>
      <c r="N116" s="108">
        <f>N108+N112+N113</f>
        <v>0</v>
      </c>
      <c r="O116" s="107" t="str">
        <f>+IF(N116&lt;=$F114,"OK","NO OK")</f>
        <v>OK</v>
      </c>
      <c r="P116" s="110"/>
      <c r="Q116" s="108">
        <f>Q108+Q112+Q113</f>
        <v>0</v>
      </c>
      <c r="R116" s="107" t="str">
        <f>+IF(Q116&lt;=$F114,"OK","NO OK")</f>
        <v>OK</v>
      </c>
      <c r="S116" s="110"/>
      <c r="T116" s="108">
        <f>T108+T112+T113</f>
        <v>0</v>
      </c>
      <c r="U116" s="107" t="str">
        <f>+IF(T116&lt;=$F114,"OK","NO OK")</f>
        <v>OK</v>
      </c>
      <c r="V116" s="110"/>
      <c r="W116" s="108">
        <f>W108+W112+W113</f>
        <v>0</v>
      </c>
      <c r="X116" s="107" t="str">
        <f>+IF(W116&lt;=$F114,"OK","NO OK")</f>
        <v>OK</v>
      </c>
      <c r="Y116" s="7"/>
    </row>
    <row r="117" spans="1:25" ht="15" x14ac:dyDescent="0.25">
      <c r="A117" s="110"/>
      <c r="B117" s="134" t="s">
        <v>129</v>
      </c>
      <c r="C117" s="110"/>
      <c r="D117" s="110"/>
      <c r="E117" s="110"/>
      <c r="F117" s="110"/>
      <c r="G117" s="110"/>
      <c r="H117" s="135" t="e">
        <f>+ROUND(H116/$F114,4)</f>
        <v>#DIV/0!</v>
      </c>
      <c r="I117" s="107" t="e">
        <f>+IF(H117&gt;=95%,"OK","NO OK")</f>
        <v>#DIV/0!</v>
      </c>
      <c r="J117" s="110"/>
      <c r="K117" s="135" t="e">
        <f>+ROUND(K116/$F114,4)</f>
        <v>#DIV/0!</v>
      </c>
      <c r="L117" s="107" t="e">
        <f>+IF(K117&gt;=95%,"OK","NO OK")</f>
        <v>#DIV/0!</v>
      </c>
      <c r="M117" s="110"/>
      <c r="N117" s="135" t="e">
        <f>+ROUND(N116/$F114,4)</f>
        <v>#DIV/0!</v>
      </c>
      <c r="O117" s="107" t="e">
        <f>+IF(N117&gt;=95%,"OK","NO OK")</f>
        <v>#DIV/0!</v>
      </c>
      <c r="P117" s="110"/>
      <c r="Q117" s="135" t="e">
        <f>+ROUND(Q116/$F114,4)</f>
        <v>#DIV/0!</v>
      </c>
      <c r="R117" s="107" t="e">
        <f>+IF(Q117&gt;=95%,"OK","NO OK")</f>
        <v>#DIV/0!</v>
      </c>
      <c r="S117" s="110"/>
      <c r="T117" s="135" t="e">
        <f>+ROUND(T116/$F114,4)</f>
        <v>#DIV/0!</v>
      </c>
      <c r="U117" s="107" t="e">
        <f>+IF(T117&gt;=95%,"OK","NO OK")</f>
        <v>#DIV/0!</v>
      </c>
      <c r="V117" s="110"/>
      <c r="W117" s="135" t="e">
        <f>+ROUND(W116/$F114,4)</f>
        <v>#DIV/0!</v>
      </c>
      <c r="X117" s="107" t="e">
        <f>+IF(W117&gt;=95%,"OK","NO OK")</f>
        <v>#DIV/0!</v>
      </c>
      <c r="Y117" s="7"/>
    </row>
    <row r="118" spans="1:25" x14ac:dyDescent="0.25">
      <c r="A118" s="110"/>
      <c r="B118" s="134" t="s">
        <v>130</v>
      </c>
      <c r="C118" s="110"/>
      <c r="D118" s="110"/>
      <c r="E118" s="110"/>
      <c r="F118" s="110"/>
      <c r="G118" s="110"/>
      <c r="H118" s="122">
        <v>0</v>
      </c>
      <c r="I118" s="110"/>
      <c r="J118" s="110"/>
      <c r="K118" s="122">
        <v>0</v>
      </c>
      <c r="L118" s="110"/>
      <c r="M118" s="110"/>
      <c r="N118" s="122">
        <v>0</v>
      </c>
      <c r="O118" s="110"/>
      <c r="P118" s="110"/>
      <c r="Q118" s="122">
        <v>0</v>
      </c>
      <c r="R118" s="110"/>
      <c r="S118" s="110"/>
      <c r="T118" s="122">
        <v>0</v>
      </c>
      <c r="U118" s="110"/>
      <c r="V118" s="110"/>
      <c r="W118" s="122">
        <v>0</v>
      </c>
      <c r="X118" s="110"/>
      <c r="Y118" s="7"/>
    </row>
    <row r="119" spans="1:25" x14ac:dyDescent="0.25">
      <c r="A119" s="110"/>
      <c r="B119" s="134" t="s">
        <v>131</v>
      </c>
      <c r="C119" s="110"/>
      <c r="D119" s="110"/>
      <c r="E119" s="110"/>
      <c r="F119" s="110"/>
      <c r="G119" s="110"/>
      <c r="H119" s="122">
        <f>+ABS(H116-H118)</f>
        <v>0</v>
      </c>
      <c r="I119" s="110"/>
      <c r="J119" s="110"/>
      <c r="K119" s="122">
        <f>+ABS(K116-K118)</f>
        <v>0</v>
      </c>
      <c r="L119" s="110"/>
      <c r="M119" s="110"/>
      <c r="N119" s="122">
        <f>+ABS(N116-N118)</f>
        <v>0</v>
      </c>
      <c r="O119" s="110"/>
      <c r="P119" s="110"/>
      <c r="Q119" s="122">
        <f>+ABS(Q116-Q118)</f>
        <v>0</v>
      </c>
      <c r="R119" s="110"/>
      <c r="S119" s="110"/>
      <c r="T119" s="122">
        <f>+ABS(T116-T118)</f>
        <v>0</v>
      </c>
      <c r="U119" s="110"/>
      <c r="V119" s="110"/>
      <c r="W119" s="122">
        <f>+ABS(W116-W118)</f>
        <v>0</v>
      </c>
      <c r="X119" s="110"/>
      <c r="Y119" s="7"/>
    </row>
    <row r="120" spans="1:25" ht="15" x14ac:dyDescent="0.25">
      <c r="A120" s="110"/>
      <c r="B120" s="134" t="s">
        <v>132</v>
      </c>
      <c r="C120" s="110"/>
      <c r="D120" s="110"/>
      <c r="E120" s="110"/>
      <c r="F120" s="110"/>
      <c r="G120" s="110"/>
      <c r="H120" s="201" t="e">
        <f>+H119/H118</f>
        <v>#DIV/0!</v>
      </c>
      <c r="I120" s="109" t="e">
        <f>+IF(H120&gt;0.1%,"NO OK","OK")</f>
        <v>#DIV/0!</v>
      </c>
      <c r="J120" s="110"/>
      <c r="K120" s="201" t="e">
        <f>+K119/K118</f>
        <v>#DIV/0!</v>
      </c>
      <c r="L120" s="109" t="e">
        <f>+IF(K120&gt;0.1%,"NO OK","OK")</f>
        <v>#DIV/0!</v>
      </c>
      <c r="M120" s="110"/>
      <c r="N120" s="201" t="e">
        <f>+N119/N118</f>
        <v>#DIV/0!</v>
      </c>
      <c r="O120" s="109" t="e">
        <f>+IF(N120&gt;0.1%,"NO OK","OK")</f>
        <v>#DIV/0!</v>
      </c>
      <c r="P120" s="110"/>
      <c r="Q120" s="201" t="e">
        <f>+Q119/Q118</f>
        <v>#DIV/0!</v>
      </c>
      <c r="R120" s="109" t="e">
        <f>+IF(Q120&gt;0.1%,"NO OK","OK")</f>
        <v>#DIV/0!</v>
      </c>
      <c r="S120" s="110"/>
      <c r="T120" s="201" t="e">
        <f>+T119/T118</f>
        <v>#DIV/0!</v>
      </c>
      <c r="U120" s="109" t="e">
        <f>+IF(T120&gt;0.1%,"NO OK","OK")</f>
        <v>#DIV/0!</v>
      </c>
      <c r="V120" s="110"/>
      <c r="W120" s="201" t="e">
        <f>+W119/W118</f>
        <v>#DIV/0!</v>
      </c>
      <c r="X120" s="109" t="e">
        <f>+IF(W120&gt;0.1%,"NO OK","OK")</f>
        <v>#DIV/0!</v>
      </c>
      <c r="Y120" s="7"/>
    </row>
    <row r="121" spans="1:25" ht="15" x14ac:dyDescent="0.25">
      <c r="A121" s="110"/>
      <c r="B121" s="134" t="s">
        <v>133</v>
      </c>
      <c r="C121" s="110"/>
      <c r="D121" s="110"/>
      <c r="E121" s="110"/>
      <c r="F121" s="110"/>
      <c r="G121" s="110"/>
      <c r="H121" s="110"/>
      <c r="I121" s="109" t="s">
        <v>89</v>
      </c>
      <c r="J121" s="110"/>
      <c r="K121" s="110"/>
      <c r="L121" s="109" t="s">
        <v>89</v>
      </c>
      <c r="M121" s="110"/>
      <c r="N121" s="110"/>
      <c r="O121" s="109" t="s">
        <v>89</v>
      </c>
      <c r="P121" s="110"/>
      <c r="Q121" s="110"/>
      <c r="R121" s="109" t="s">
        <v>89</v>
      </c>
      <c r="S121" s="110"/>
      <c r="T121" s="110"/>
      <c r="U121" s="109" t="s">
        <v>89</v>
      </c>
      <c r="V121" s="110"/>
      <c r="W121" s="110"/>
      <c r="X121" s="109" t="s">
        <v>89</v>
      </c>
      <c r="Y121" s="7"/>
    </row>
    <row r="122" spans="1:25" ht="15" x14ac:dyDescent="0.25">
      <c r="A122" s="110"/>
      <c r="B122" s="134" t="s">
        <v>134</v>
      </c>
      <c r="C122" s="110"/>
      <c r="D122" s="110"/>
      <c r="E122" s="110"/>
      <c r="F122" s="110"/>
      <c r="G122" s="427" t="e">
        <f>+IF(I116="OK",IF(I117="OK",IF(I120="OK",IF(I121="OK",IF(I112="OK","SI","NO"),"NO"),"NO"),"NO"),"NO")</f>
        <v>#DIV/0!</v>
      </c>
      <c r="H122" s="428"/>
      <c r="I122" s="429"/>
      <c r="J122" s="427" t="e">
        <f>+IF(L116="OK",IF(L117="OK",IF(L120="OK",IF(L121="OK",IF(L112="OK","SI","NO"),"NO"),"NO"),"NO"),"NO")</f>
        <v>#DIV/0!</v>
      </c>
      <c r="K122" s="428"/>
      <c r="L122" s="429"/>
      <c r="M122" s="427" t="e">
        <f>+IF(O116="OK",IF(O117="OK",IF(O120="OK",IF(O121="OK",IF(O112="OK","SI","NO"),"NO"),"NO"),"NO"),"NO")</f>
        <v>#DIV/0!</v>
      </c>
      <c r="N122" s="428"/>
      <c r="O122" s="429"/>
      <c r="P122" s="427" t="e">
        <f>+IF(R116="OK",IF(R117="OK",IF(R120="OK",IF(R121="OK",IF(R112="OK","SI","NO"),"NO"),"NO"),"NO"),"NO")</f>
        <v>#DIV/0!</v>
      </c>
      <c r="Q122" s="428"/>
      <c r="R122" s="429"/>
      <c r="S122" s="427" t="e">
        <f>+IF(U116="OK",IF(U117="OK",IF(U120="OK",IF(U121="OK",IF(U112="OK","SI","NO"),"NO"),"NO"),"NO"),"NO")</f>
        <v>#DIV/0!</v>
      </c>
      <c r="T122" s="428"/>
      <c r="U122" s="429"/>
      <c r="V122" s="427" t="e">
        <f>+IF(X116="OK",IF(X117="OK",IF(X120="OK",IF(X121="OK",IF(X112="OK","SI","NO"),"NO"),"NO"),"NO"),"NO")</f>
        <v>#DIV/0!</v>
      </c>
      <c r="W122" s="428"/>
      <c r="X122" s="429"/>
      <c r="Y122" s="7"/>
    </row>
    <row r="123" spans="1:25" x14ac:dyDescent="0.25">
      <c r="Y123" s="7"/>
    </row>
    <row r="124" spans="1:25" ht="15.75" x14ac:dyDescent="0.25">
      <c r="B124" s="87" t="s">
        <v>113</v>
      </c>
      <c r="G124" s="87"/>
      <c r="H124" s="95"/>
      <c r="I124" s="95"/>
      <c r="J124" s="87"/>
      <c r="K124" s="95"/>
      <c r="L124" s="95"/>
      <c r="M124" s="87"/>
      <c r="N124" s="95"/>
      <c r="O124" s="95"/>
      <c r="P124" s="87"/>
      <c r="Q124" s="95"/>
      <c r="R124" s="95"/>
      <c r="S124" s="87"/>
      <c r="T124" s="95"/>
      <c r="U124" s="95"/>
      <c r="V124" s="87"/>
      <c r="W124" s="95"/>
      <c r="X124" s="95"/>
      <c r="Y124" s="7"/>
    </row>
    <row r="125" spans="1:25" x14ac:dyDescent="0.25">
      <c r="G125" s="94"/>
      <c r="H125" s="95"/>
      <c r="I125" s="95"/>
      <c r="J125" s="94"/>
      <c r="K125" s="95"/>
      <c r="L125" s="95"/>
      <c r="M125" s="94"/>
      <c r="N125" s="95"/>
      <c r="O125" s="95"/>
      <c r="P125" s="94"/>
      <c r="Q125" s="95"/>
      <c r="R125" s="95"/>
      <c r="S125" s="94"/>
      <c r="T125" s="95"/>
      <c r="U125" s="95"/>
      <c r="V125" s="94"/>
      <c r="W125" s="95"/>
      <c r="X125" s="95"/>
    </row>
    <row r="126" spans="1:25" x14ac:dyDescent="0.25">
      <c r="G126" s="94"/>
      <c r="H126" s="95"/>
      <c r="I126" s="95"/>
      <c r="J126" s="94"/>
      <c r="K126" s="95"/>
      <c r="L126" s="95"/>
      <c r="M126" s="94"/>
      <c r="N126" s="95"/>
      <c r="O126" s="95"/>
      <c r="P126" s="94"/>
      <c r="Q126" s="95"/>
      <c r="R126" s="95"/>
      <c r="S126" s="94"/>
      <c r="T126" s="95"/>
      <c r="U126" s="95"/>
      <c r="V126" s="94"/>
      <c r="W126" s="95"/>
      <c r="X126" s="95"/>
    </row>
    <row r="127" spans="1:25" x14ac:dyDescent="0.25">
      <c r="G127" s="94"/>
      <c r="H127" s="95"/>
      <c r="I127" s="95"/>
      <c r="J127" s="94"/>
      <c r="K127" s="95"/>
      <c r="L127" s="95"/>
      <c r="M127" s="94"/>
      <c r="N127" s="95"/>
      <c r="O127" s="95"/>
      <c r="P127" s="94"/>
      <c r="Q127" s="95"/>
      <c r="R127" s="95"/>
      <c r="S127" s="94"/>
      <c r="T127" s="95"/>
      <c r="U127" s="95"/>
      <c r="V127" s="94"/>
      <c r="W127" s="95"/>
      <c r="X127" s="95"/>
    </row>
    <row r="128" spans="1:25" ht="15.75" x14ac:dyDescent="0.25">
      <c r="B128" s="97" t="s">
        <v>114</v>
      </c>
      <c r="C128" s="97"/>
      <c r="G128" s="97"/>
      <c r="H128" s="95"/>
      <c r="I128" s="97"/>
      <c r="J128" s="97"/>
      <c r="K128" s="95"/>
      <c r="L128" s="97"/>
      <c r="M128" s="97"/>
      <c r="N128" s="95"/>
      <c r="O128" s="97"/>
      <c r="P128" s="97"/>
      <c r="Q128" s="95"/>
      <c r="R128" s="97"/>
      <c r="S128" s="97"/>
      <c r="T128" s="95"/>
      <c r="U128" s="97"/>
      <c r="V128" s="97"/>
      <c r="W128" s="95"/>
      <c r="X128" s="97"/>
    </row>
    <row r="129" spans="2:24" ht="15.75" x14ac:dyDescent="0.25">
      <c r="B129" s="98" t="s">
        <v>158</v>
      </c>
      <c r="C129" s="98"/>
      <c r="G129" s="98"/>
      <c r="H129" s="95"/>
      <c r="I129" s="98"/>
      <c r="J129" s="98"/>
      <c r="K129" s="95"/>
      <c r="L129" s="98"/>
      <c r="M129" s="98"/>
      <c r="N129" s="95"/>
      <c r="O129" s="98"/>
      <c r="P129" s="98"/>
      <c r="Q129" s="95"/>
      <c r="R129" s="98"/>
      <c r="S129" s="98"/>
      <c r="T129" s="95"/>
      <c r="U129" s="98"/>
      <c r="V129" s="98"/>
      <c r="W129" s="95"/>
      <c r="X129" s="98"/>
    </row>
    <row r="130" spans="2:24" ht="15.75" x14ac:dyDescent="0.25">
      <c r="B130" s="98"/>
      <c r="G130" s="98"/>
      <c r="H130" s="95"/>
      <c r="I130" s="95"/>
      <c r="J130" s="98"/>
      <c r="K130" s="95"/>
      <c r="L130" s="95"/>
      <c r="M130" s="98"/>
      <c r="N130" s="95"/>
      <c r="O130" s="95"/>
      <c r="P130" s="98"/>
      <c r="Q130" s="95"/>
      <c r="R130" s="95"/>
      <c r="S130" s="98"/>
      <c r="T130" s="95"/>
      <c r="U130" s="95"/>
      <c r="V130" s="98"/>
      <c r="W130" s="95"/>
      <c r="X130" s="95"/>
    </row>
    <row r="131" spans="2:24" ht="15.75" x14ac:dyDescent="0.25">
      <c r="B131" s="98"/>
      <c r="G131" s="98"/>
      <c r="H131" s="99"/>
      <c r="I131" s="99"/>
      <c r="J131" s="98"/>
      <c r="K131" s="99"/>
      <c r="L131" s="99"/>
      <c r="M131" s="98"/>
      <c r="N131" s="99"/>
      <c r="O131" s="99"/>
      <c r="P131" s="98"/>
      <c r="Q131" s="99"/>
      <c r="R131" s="99"/>
      <c r="S131" s="98"/>
      <c r="T131" s="99"/>
      <c r="U131" s="99"/>
      <c r="V131" s="98"/>
      <c r="W131" s="99"/>
      <c r="X131" s="99"/>
    </row>
    <row r="132" spans="2:24" ht="15.75" x14ac:dyDescent="0.25">
      <c r="B132" s="98"/>
      <c r="G132" s="98"/>
      <c r="H132" s="99"/>
      <c r="I132" s="99"/>
      <c r="J132" s="98"/>
      <c r="K132" s="99"/>
      <c r="L132" s="99"/>
      <c r="M132" s="98"/>
      <c r="N132" s="99"/>
      <c r="O132" s="99"/>
      <c r="P132" s="98"/>
      <c r="Q132" s="99"/>
      <c r="R132" s="99"/>
      <c r="S132" s="98"/>
      <c r="T132" s="99"/>
      <c r="U132" s="99"/>
      <c r="V132" s="98"/>
      <c r="W132" s="99"/>
      <c r="X132" s="99"/>
    </row>
    <row r="133" spans="2:24" ht="15.75" x14ac:dyDescent="0.25">
      <c r="B133" s="97" t="s">
        <v>115</v>
      </c>
      <c r="C133" s="97"/>
      <c r="G133" s="97"/>
      <c r="H133" s="97"/>
      <c r="I133" s="97"/>
      <c r="J133" s="97"/>
      <c r="K133" s="97"/>
      <c r="L133" s="97"/>
      <c r="M133" s="97"/>
      <c r="N133" s="97"/>
      <c r="O133" s="97"/>
      <c r="P133" s="97"/>
      <c r="Q133" s="97"/>
      <c r="R133" s="97"/>
      <c r="S133" s="97"/>
      <c r="T133" s="97"/>
      <c r="U133" s="97"/>
      <c r="V133" s="97"/>
      <c r="W133" s="97"/>
      <c r="X133" s="97"/>
    </row>
    <row r="134" spans="2:24" ht="15.75" x14ac:dyDescent="0.25">
      <c r="B134" s="98" t="s">
        <v>116</v>
      </c>
      <c r="C134" s="98"/>
      <c r="G134" s="98"/>
      <c r="H134" s="99"/>
      <c r="I134" s="99"/>
      <c r="J134" s="98"/>
      <c r="K134" s="99"/>
      <c r="L134" s="99"/>
      <c r="M134" s="98"/>
      <c r="N134" s="99"/>
      <c r="O134" s="99"/>
      <c r="P134" s="98"/>
      <c r="Q134" s="99"/>
      <c r="R134" s="99"/>
      <c r="S134" s="98"/>
      <c r="T134" s="99"/>
      <c r="U134" s="99"/>
      <c r="V134" s="98"/>
      <c r="W134" s="99"/>
      <c r="X134" s="99"/>
    </row>
    <row r="135" spans="2:24" ht="15.75" x14ac:dyDescent="0.25">
      <c r="B135" s="98" t="s">
        <v>117</v>
      </c>
      <c r="G135" s="98"/>
      <c r="H135" s="99"/>
      <c r="I135" s="99"/>
      <c r="J135" s="98"/>
      <c r="K135" s="99"/>
      <c r="L135" s="99"/>
      <c r="M135" s="98"/>
      <c r="N135" s="99"/>
      <c r="O135" s="99"/>
      <c r="P135" s="98"/>
      <c r="Q135" s="99"/>
      <c r="R135" s="99"/>
      <c r="S135" s="98"/>
      <c r="T135" s="99"/>
      <c r="U135" s="99"/>
      <c r="V135" s="98"/>
      <c r="W135" s="99"/>
      <c r="X135" s="99"/>
    </row>
  </sheetData>
  <mergeCells count="35">
    <mergeCell ref="V3:X4"/>
    <mergeCell ref="V5:X5"/>
    <mergeCell ref="V6:V7"/>
    <mergeCell ref="W6:W7"/>
    <mergeCell ref="V122:X122"/>
    <mergeCell ref="S3:U4"/>
    <mergeCell ref="S5:U5"/>
    <mergeCell ref="S6:S7"/>
    <mergeCell ref="T6:T7"/>
    <mergeCell ref="S122:U122"/>
    <mergeCell ref="P3:R4"/>
    <mergeCell ref="P5:R5"/>
    <mergeCell ref="P6:P7"/>
    <mergeCell ref="Q6:Q7"/>
    <mergeCell ref="P122:R122"/>
    <mergeCell ref="M3:O4"/>
    <mergeCell ref="M5:O5"/>
    <mergeCell ref="N6:N7"/>
    <mergeCell ref="G122:I122"/>
    <mergeCell ref="J122:L122"/>
    <mergeCell ref="M122:O122"/>
    <mergeCell ref="M6:M7"/>
    <mergeCell ref="J3:L4"/>
    <mergeCell ref="J5:L5"/>
    <mergeCell ref="J6:J7"/>
    <mergeCell ref="K6:K7"/>
    <mergeCell ref="A6:F6"/>
    <mergeCell ref="G6:G7"/>
    <mergeCell ref="H6:H7"/>
    <mergeCell ref="A1:F1"/>
    <mergeCell ref="A2:F2"/>
    <mergeCell ref="A3:F4"/>
    <mergeCell ref="G3:I4"/>
    <mergeCell ref="A5:F5"/>
    <mergeCell ref="G5:I5"/>
  </mergeCells>
  <conditionalFormatting sqref="I9 I107 I11 I13 I15 I17 I19 I21 I23 I25 I27 I29 I31 I33 I35 I37 I39 I41 I43 I45 I47 I49 I51 I53 I55 I57 I59 I61 I63 I65 I67 I69 I71 I73 I75 I77 I79 I81 I83 I85 I87 I89 I91 I93 I95 I97 I99 I101 I103 I105">
    <cfRule type="containsText" dxfId="44" priority="170" operator="containsText" text="NO OK">
      <formula>NOT(ISERROR(SEARCH("NO OK",I9)))</formula>
    </cfRule>
  </conditionalFormatting>
  <conditionalFormatting sqref="I120">
    <cfRule type="containsText" dxfId="43" priority="169" operator="containsText" text="NO OK">
      <formula>NOT(ISERROR(SEARCH("NO OK",I120)))</formula>
    </cfRule>
  </conditionalFormatting>
  <conditionalFormatting sqref="I116:I117">
    <cfRule type="containsText" dxfId="42" priority="168" operator="containsText" text="NO OK">
      <formula>NOT(ISERROR(SEARCH("NO OK",I116)))</formula>
    </cfRule>
  </conditionalFormatting>
  <conditionalFormatting sqref="I121">
    <cfRule type="containsText" dxfId="41" priority="167" operator="containsText" text="NO OK">
      <formula>NOT(ISERROR(SEARCH("NO OK",I121)))</formula>
    </cfRule>
  </conditionalFormatting>
  <conditionalFormatting sqref="I112">
    <cfRule type="cellIs" dxfId="40" priority="159" operator="equal">
      <formula>"NO OK"</formula>
    </cfRule>
  </conditionalFormatting>
  <conditionalFormatting sqref="G122">
    <cfRule type="containsText" dxfId="39" priority="156" operator="containsText" text="NO">
      <formula>NOT(ISERROR(SEARCH("NO",G122)))</formula>
    </cfRule>
  </conditionalFormatting>
  <conditionalFormatting sqref="L9 L107 L11 L13 L15 L17 L19 L21 L23 L25 L27 L29 L31 L33 L35 L37 L39 L41 L43 L45 L47 L49 L51 L53 L55 L57 L59 L61 L63 L65 L67 L69 L71 L73 L75 L77 L79 L81 L83 L85 L87 L89 L91 L93 L95 L97 L99 L101 L103 L105">
    <cfRule type="containsText" dxfId="38" priority="84" operator="containsText" text="NO OK">
      <formula>NOT(ISERROR(SEARCH("NO OK",L9)))</formula>
    </cfRule>
  </conditionalFormatting>
  <conditionalFormatting sqref="L120">
    <cfRule type="containsText" dxfId="37" priority="83" operator="containsText" text="NO OK">
      <formula>NOT(ISERROR(SEARCH("NO OK",L120)))</formula>
    </cfRule>
  </conditionalFormatting>
  <conditionalFormatting sqref="L116:L117">
    <cfRule type="containsText" dxfId="36" priority="82" operator="containsText" text="NO OK">
      <formula>NOT(ISERROR(SEARCH("NO OK",L116)))</formula>
    </cfRule>
  </conditionalFormatting>
  <conditionalFormatting sqref="L121">
    <cfRule type="containsText" dxfId="35" priority="81" operator="containsText" text="NO OK">
      <formula>NOT(ISERROR(SEARCH("NO OK",L121)))</formula>
    </cfRule>
  </conditionalFormatting>
  <conditionalFormatting sqref="L112">
    <cfRule type="cellIs" dxfId="34" priority="80" operator="equal">
      <formula>"NO OK"</formula>
    </cfRule>
  </conditionalFormatting>
  <conditionalFormatting sqref="J122">
    <cfRule type="containsText" dxfId="33" priority="79" operator="containsText" text="NO">
      <formula>NOT(ISERROR(SEARCH("NO",J122)))</formula>
    </cfRule>
  </conditionalFormatting>
  <conditionalFormatting sqref="O9 O107 O11 O13 O15 O17 O19 O21 O23 O25 O27 O29 O31 O33 O35 O37 O39 O41 O43 O45 O47 O49 O51 O53 O55 O57 O59 O61 O63 O65 O67 O69 O71 O73 O75 O77 O79 O81 O83 O85 O87 O89 O91 O93 O95 O97 O99 O101 O103 O105">
    <cfRule type="containsText" dxfId="32" priority="69" operator="containsText" text="NO OK">
      <formula>NOT(ISERROR(SEARCH("NO OK",O9)))</formula>
    </cfRule>
  </conditionalFormatting>
  <conditionalFormatting sqref="O120">
    <cfRule type="containsText" dxfId="31" priority="68" operator="containsText" text="NO OK">
      <formula>NOT(ISERROR(SEARCH("NO OK",O120)))</formula>
    </cfRule>
  </conditionalFormatting>
  <conditionalFormatting sqref="O116:O117">
    <cfRule type="containsText" dxfId="30" priority="67" operator="containsText" text="NO OK">
      <formula>NOT(ISERROR(SEARCH("NO OK",O116)))</formula>
    </cfRule>
  </conditionalFormatting>
  <conditionalFormatting sqref="O121">
    <cfRule type="containsText" dxfId="29" priority="66" operator="containsText" text="NO OK">
      <formula>NOT(ISERROR(SEARCH("NO OK",O121)))</formula>
    </cfRule>
  </conditionalFormatting>
  <conditionalFormatting sqref="O112">
    <cfRule type="cellIs" dxfId="28" priority="65" operator="equal">
      <formula>"NO OK"</formula>
    </cfRule>
  </conditionalFormatting>
  <conditionalFormatting sqref="M122">
    <cfRule type="containsText" dxfId="27" priority="64" operator="containsText" text="NO">
      <formula>NOT(ISERROR(SEARCH("NO",M122)))</formula>
    </cfRule>
  </conditionalFormatting>
  <conditionalFormatting sqref="R9 R107 R11 R13 R15 R17 R19 R21 R23 R25 R27 R29 R31 R33 R35 R37 R39 R41 R43 R45 R47 R49 R51 R53 R55 R57 R59 R61 R63 R65 R67 R69 R71 R73 R75 R77 R79 R81 R83 R85 R87 R89 R91 R93 R95 R97 R99 R101 R103 R105">
    <cfRule type="containsText" dxfId="26" priority="54" operator="containsText" text="NO OK">
      <formula>NOT(ISERROR(SEARCH("NO OK",R9)))</formula>
    </cfRule>
  </conditionalFormatting>
  <conditionalFormatting sqref="R120">
    <cfRule type="containsText" dxfId="25" priority="53" operator="containsText" text="NO OK">
      <formula>NOT(ISERROR(SEARCH("NO OK",R120)))</formula>
    </cfRule>
  </conditionalFormatting>
  <conditionalFormatting sqref="R116:R117">
    <cfRule type="containsText" dxfId="24" priority="52" operator="containsText" text="NO OK">
      <formula>NOT(ISERROR(SEARCH("NO OK",R116)))</formula>
    </cfRule>
  </conditionalFormatting>
  <conditionalFormatting sqref="R121">
    <cfRule type="containsText" dxfId="23" priority="51" operator="containsText" text="NO OK">
      <formula>NOT(ISERROR(SEARCH("NO OK",R121)))</formula>
    </cfRule>
  </conditionalFormatting>
  <conditionalFormatting sqref="R112">
    <cfRule type="cellIs" dxfId="22" priority="50" operator="equal">
      <formula>"NO OK"</formula>
    </cfRule>
  </conditionalFormatting>
  <conditionalFormatting sqref="P122">
    <cfRule type="containsText" dxfId="21" priority="49" operator="containsText" text="NO">
      <formula>NOT(ISERROR(SEARCH("NO",P122)))</formula>
    </cfRule>
  </conditionalFormatting>
  <conditionalFormatting sqref="G122:R122">
    <cfRule type="containsText" dxfId="20" priority="39" operator="containsText" text="SI">
      <formula>NOT(ISERROR(SEARCH("SI",G122)))</formula>
    </cfRule>
  </conditionalFormatting>
  <conditionalFormatting sqref="U9 U107 U11 U13 U15 U17 U19 U21 U23 U25 U27 U29 U31 U33 U35 U37 U39 U41 U43 U45 U47 U49 U51 U53 U55 U57 U59 U61 U63 U65 U67 U69 U71 U73 U75 U77 U79 U81 U83 U85 U87 U89 U91 U93 U95 U97 U99 U101 U103 U105">
    <cfRule type="containsText" dxfId="19" priority="38" operator="containsText" text="NO OK">
      <formula>NOT(ISERROR(SEARCH("NO OK",U9)))</formula>
    </cfRule>
  </conditionalFormatting>
  <conditionalFormatting sqref="U120">
    <cfRule type="containsText" dxfId="18" priority="37" operator="containsText" text="NO OK">
      <formula>NOT(ISERROR(SEARCH("NO OK",U120)))</formula>
    </cfRule>
  </conditionalFormatting>
  <conditionalFormatting sqref="U116:U117">
    <cfRule type="containsText" dxfId="17" priority="36" operator="containsText" text="NO OK">
      <formula>NOT(ISERROR(SEARCH("NO OK",U116)))</formula>
    </cfRule>
  </conditionalFormatting>
  <conditionalFormatting sqref="U121">
    <cfRule type="containsText" dxfId="16" priority="35" operator="containsText" text="NO OK">
      <formula>NOT(ISERROR(SEARCH("NO OK",U121)))</formula>
    </cfRule>
  </conditionalFormatting>
  <conditionalFormatting sqref="U112">
    <cfRule type="cellIs" dxfId="15" priority="34" operator="equal">
      <formula>"NO OK"</formula>
    </cfRule>
  </conditionalFormatting>
  <conditionalFormatting sqref="S122">
    <cfRule type="containsText" dxfId="14" priority="33" operator="containsText" text="NO">
      <formula>NOT(ISERROR(SEARCH("NO",S122)))</formula>
    </cfRule>
  </conditionalFormatting>
  <conditionalFormatting sqref="S122:U122">
    <cfRule type="containsText" dxfId="13" priority="23" operator="containsText" text="SI">
      <formula>NOT(ISERROR(SEARCH("SI",S122)))</formula>
    </cfRule>
  </conditionalFormatting>
  <conditionalFormatting sqref="X9 X107 X11 X13 X15 X17 X19 X21 X23 X25 X27 X29 X31 X33 X35 X37 X39 X41 X43 X45 X47 X49 X51 X53 X55 X57 X59 X61 X63 X65 X67 X69 X71 X73 X75 X77 X79 X81 X83 X85 X87 X89 X91 X93 X95 X97 X99 X101 X103 X105">
    <cfRule type="containsText" dxfId="12" priority="22" operator="containsText" text="NO OK">
      <formula>NOT(ISERROR(SEARCH("NO OK",X9)))</formula>
    </cfRule>
  </conditionalFormatting>
  <conditionalFormatting sqref="X120">
    <cfRule type="containsText" dxfId="11" priority="21" operator="containsText" text="NO OK">
      <formula>NOT(ISERROR(SEARCH("NO OK",X120)))</formula>
    </cfRule>
  </conditionalFormatting>
  <conditionalFormatting sqref="X116:X117">
    <cfRule type="containsText" dxfId="10" priority="20" operator="containsText" text="NO OK">
      <formula>NOT(ISERROR(SEARCH("NO OK",X116)))</formula>
    </cfRule>
  </conditionalFormatting>
  <conditionalFormatting sqref="X121">
    <cfRule type="containsText" dxfId="9" priority="19" operator="containsText" text="NO OK">
      <formula>NOT(ISERROR(SEARCH("NO OK",X121)))</formula>
    </cfRule>
  </conditionalFormatting>
  <conditionalFormatting sqref="X112">
    <cfRule type="cellIs" dxfId="8" priority="18" operator="equal">
      <formula>"NO OK"</formula>
    </cfRule>
  </conditionalFormatting>
  <conditionalFormatting sqref="V122">
    <cfRule type="containsText" dxfId="7" priority="17" operator="containsText" text="NO">
      <formula>NOT(ISERROR(SEARCH("NO",V122)))</formula>
    </cfRule>
  </conditionalFormatting>
  <conditionalFormatting sqref="V122:X122">
    <cfRule type="containsText" dxfId="6" priority="7" operator="containsText" text="SI">
      <formula>NOT(ISERROR(SEARCH("SI",V122)))</formula>
    </cfRule>
  </conditionalFormatting>
  <conditionalFormatting sqref="I10 I12 I14 I16 I18 I20 I22 I24 I26 I28 I30 I32 I34 I36 I38 I40 I42 I44 I46 I48 I50 I52 I54 I56 I58 I60 I62 I64 I66 I68 I70 I72 I74 I76 I78 I80 I82 I84 I86 I88 I90 I92 I94 I96 I98 I100 I102 I104 I106">
    <cfRule type="containsText" dxfId="5" priority="6" operator="containsText" text="NO OK">
      <formula>NOT(ISERROR(SEARCH("NO OK",I10)))</formula>
    </cfRule>
  </conditionalFormatting>
  <conditionalFormatting sqref="L10 L12 L14 L16 L18 L20 L22 L24 L26 L28 L30 L32 L34 L36 L38 L40 L42 L44 L46 L48 L50 L52 L54 L56 L58 L60 L62 L64 L66 L68 L70 L72 L74 L76 L78 L80 L82 L84 L86 L88 L90 L92 L94 L96 L98 L100 L102 L104 L106">
    <cfRule type="containsText" dxfId="4" priority="5" operator="containsText" text="NO OK">
      <formula>NOT(ISERROR(SEARCH("NO OK",L10)))</formula>
    </cfRule>
  </conditionalFormatting>
  <conditionalFormatting sqref="O10 O12 O14 O16 O18 O20 O22 O24 O26 O28 O30 O32 O34 O36 O38 O40 O42 O44 O46 O48 O50 O52 O54 O56 O58 O60 O62 O64 O66 O68 O70 O72 O74 O76 O78 O80 O82 O84 O86 O88 O90 O92 O94 O96 O98 O100 O102 O104 O106">
    <cfRule type="containsText" dxfId="3" priority="4" operator="containsText" text="NO OK">
      <formula>NOT(ISERROR(SEARCH("NO OK",O10)))</formula>
    </cfRule>
  </conditionalFormatting>
  <conditionalFormatting sqref="R10 R12 R14 R16 R18 R20 R22 R24 R26 R28 R30 R32 R34 R36 R38 R40 R42 R44 R46 R48 R50 R52 R54 R56 R58 R60 R62 R64 R66 R68 R70 R72 R74 R76 R78 R80 R82 R84 R86 R88 R90 R92 R94 R96 R98 R100 R102 R104 R106">
    <cfRule type="containsText" dxfId="2" priority="3" operator="containsText" text="NO OK">
      <formula>NOT(ISERROR(SEARCH("NO OK",R10)))</formula>
    </cfRule>
  </conditionalFormatting>
  <conditionalFormatting sqref="U10 U12 U14 U16 U18 U20 U22 U24 U26 U28 U30 U32 U34 U36 U38 U40 U42 U44 U46 U48 U50 U52 U54 U56 U58 U60 U62 U64 U66 U68 U70 U72 U74 U76 U78 U80 U82 U84 U86 U88 U90 U92 U94 U96 U98 U100 U102 U104 U106">
    <cfRule type="containsText" dxfId="1" priority="2" operator="containsText" text="NO OK">
      <formula>NOT(ISERROR(SEARCH("NO OK",U10)))</formula>
    </cfRule>
  </conditionalFormatting>
  <conditionalFormatting sqref="X10 X12 X14 X16 X18 X20 X22 X24 X26 X28 X30 X32 X34 X36 X38 X40 X42 X44 X46 X48 X50 X52 X54 X56 X58 X60 X62 X64 X66 X68 X70 X72 X74 X76 X78 X80 X82 X84 X86 X88 X90 X92 X94 X96 X98 X100 X102 X104 X106">
    <cfRule type="containsText" dxfId="0" priority="1" operator="containsText" text="NO OK">
      <formula>NOT(ISERROR(SEARCH("NO OK",X10)))</formula>
    </cfRule>
  </conditionalFormatting>
  <pageMargins left="0.31496062992125984" right="0.11811023622047245" top="0.19685039370078741" bottom="0.35433070866141736" header="0.31496062992125984" footer="0.31496062992125984"/>
  <pageSetup scale="75"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M85"/>
  <sheetViews>
    <sheetView topLeftCell="A43" workbookViewId="0">
      <selection activeCell="A3" sqref="A3:F4"/>
    </sheetView>
  </sheetViews>
  <sheetFormatPr baseColWidth="10" defaultColWidth="15" defaultRowHeight="12.75" x14ac:dyDescent="0.25"/>
  <cols>
    <col min="1" max="1" width="7.5703125" style="1" customWidth="1"/>
    <col min="2" max="2" width="52.140625" style="1" customWidth="1"/>
    <col min="3" max="4" width="8.7109375" style="1" customWidth="1"/>
    <col min="5" max="5" width="12.7109375" style="1" customWidth="1"/>
    <col min="6" max="6" width="15.7109375" style="1" customWidth="1"/>
    <col min="7" max="7" width="15" style="1"/>
    <col min="8" max="8" width="15.28515625" style="1" bestFit="1" customWidth="1"/>
    <col min="9" max="10" width="15" style="1"/>
    <col min="11" max="11" width="16.7109375" style="1" bestFit="1" customWidth="1"/>
    <col min="12" max="16384" width="15" style="1"/>
  </cols>
  <sheetData>
    <row r="1" spans="1:6" x14ac:dyDescent="0.25">
      <c r="A1" s="430" t="s">
        <v>85</v>
      </c>
      <c r="B1" s="430"/>
      <c r="C1" s="430"/>
      <c r="D1" s="430"/>
      <c r="E1" s="430"/>
      <c r="F1" s="430"/>
    </row>
    <row r="2" spans="1:6" x14ac:dyDescent="0.25">
      <c r="A2" s="430"/>
      <c r="B2" s="430"/>
      <c r="C2" s="430"/>
      <c r="D2" s="430"/>
      <c r="E2" s="430"/>
      <c r="F2" s="430"/>
    </row>
    <row r="3" spans="1:6" ht="18" customHeight="1" x14ac:dyDescent="0.25">
      <c r="A3" s="431" t="s">
        <v>63</v>
      </c>
      <c r="B3" s="431"/>
      <c r="C3" s="431"/>
      <c r="D3" s="431"/>
      <c r="E3" s="431"/>
      <c r="F3" s="431"/>
    </row>
    <row r="4" spans="1:6" ht="59.25" customHeight="1" x14ac:dyDescent="0.25">
      <c r="A4" s="431"/>
      <c r="B4" s="431"/>
      <c r="C4" s="431"/>
      <c r="D4" s="431"/>
      <c r="E4" s="431"/>
      <c r="F4" s="431"/>
    </row>
    <row r="5" spans="1:6" x14ac:dyDescent="0.25">
      <c r="A5" s="431"/>
      <c r="B5" s="431"/>
      <c r="C5" s="431"/>
      <c r="D5" s="431"/>
      <c r="E5" s="431"/>
      <c r="F5" s="431"/>
    </row>
    <row r="6" spans="1:6" ht="15" customHeight="1" x14ac:dyDescent="0.25">
      <c r="A6" s="432" t="s">
        <v>88</v>
      </c>
      <c r="B6" s="432"/>
      <c r="C6" s="432"/>
      <c r="D6" s="432"/>
      <c r="E6" s="432"/>
      <c r="F6" s="432"/>
    </row>
    <row r="7" spans="1:6" x14ac:dyDescent="0.25">
      <c r="A7" s="13" t="s">
        <v>0</v>
      </c>
      <c r="B7" s="13" t="s">
        <v>66</v>
      </c>
      <c r="C7" s="13" t="s">
        <v>4</v>
      </c>
      <c r="D7" s="13" t="s">
        <v>1</v>
      </c>
      <c r="E7" s="13" t="s">
        <v>64</v>
      </c>
      <c r="F7" s="13" t="s">
        <v>65</v>
      </c>
    </row>
    <row r="8" spans="1:6" x14ac:dyDescent="0.25">
      <c r="A8" s="13">
        <v>1</v>
      </c>
      <c r="B8" s="2" t="s">
        <v>50</v>
      </c>
      <c r="C8" s="13"/>
      <c r="D8" s="13"/>
      <c r="E8" s="13"/>
      <c r="F8" s="13"/>
    </row>
    <row r="9" spans="1:6" ht="51" x14ac:dyDescent="0.25">
      <c r="A9" s="14">
        <v>1.01</v>
      </c>
      <c r="B9" s="15" t="s">
        <v>45</v>
      </c>
      <c r="C9" s="14" t="s">
        <v>2</v>
      </c>
      <c r="D9" s="14">
        <v>4</v>
      </c>
      <c r="E9" s="16"/>
      <c r="F9" s="16"/>
    </row>
    <row r="10" spans="1:6" ht="51" x14ac:dyDescent="0.25">
      <c r="A10" s="14">
        <v>1.02</v>
      </c>
      <c r="B10" s="15" t="s">
        <v>46</v>
      </c>
      <c r="C10" s="14" t="s">
        <v>2</v>
      </c>
      <c r="D10" s="14">
        <v>4</v>
      </c>
      <c r="E10" s="16"/>
      <c r="F10" s="16"/>
    </row>
    <row r="11" spans="1:6" ht="76.5" x14ac:dyDescent="0.25">
      <c r="A11" s="14">
        <v>1.03</v>
      </c>
      <c r="B11" s="15" t="s">
        <v>47</v>
      </c>
      <c r="C11" s="14" t="s">
        <v>2</v>
      </c>
      <c r="D11" s="14">
        <v>4</v>
      </c>
      <c r="E11" s="16"/>
      <c r="F11" s="16"/>
    </row>
    <row r="12" spans="1:6" ht="76.5" x14ac:dyDescent="0.25">
      <c r="A12" s="14">
        <v>1.04</v>
      </c>
      <c r="B12" s="15" t="s">
        <v>6</v>
      </c>
      <c r="C12" s="14" t="s">
        <v>2</v>
      </c>
      <c r="D12" s="14">
        <v>1</v>
      </c>
      <c r="E12" s="16"/>
      <c r="F12" s="16"/>
    </row>
    <row r="13" spans="1:6" ht="102" x14ac:dyDescent="0.25">
      <c r="A13" s="14">
        <v>1.05</v>
      </c>
      <c r="B13" s="15" t="s">
        <v>20</v>
      </c>
      <c r="C13" s="14" t="s">
        <v>2</v>
      </c>
      <c r="D13" s="14">
        <v>40</v>
      </c>
      <c r="E13" s="16"/>
      <c r="F13" s="16"/>
    </row>
    <row r="14" spans="1:6" ht="102" x14ac:dyDescent="0.25">
      <c r="A14" s="14">
        <v>1.06</v>
      </c>
      <c r="B14" s="15" t="s">
        <v>67</v>
      </c>
      <c r="C14" s="14" t="s">
        <v>2</v>
      </c>
      <c r="D14" s="14">
        <v>43</v>
      </c>
      <c r="E14" s="16"/>
      <c r="F14" s="16"/>
    </row>
    <row r="15" spans="1:6" ht="25.5" x14ac:dyDescent="0.25">
      <c r="A15" s="14">
        <v>1.07</v>
      </c>
      <c r="B15" s="15" t="s">
        <v>44</v>
      </c>
      <c r="C15" s="14" t="s">
        <v>7</v>
      </c>
      <c r="D15" s="14">
        <v>80</v>
      </c>
      <c r="E15" s="16"/>
      <c r="F15" s="16"/>
    </row>
    <row r="16" spans="1:6" ht="25.5" x14ac:dyDescent="0.25">
      <c r="A16" s="14">
        <v>1.08</v>
      </c>
      <c r="B16" s="15" t="s">
        <v>21</v>
      </c>
      <c r="C16" s="14" t="s">
        <v>7</v>
      </c>
      <c r="D16" s="14">
        <v>80</v>
      </c>
      <c r="E16" s="16"/>
      <c r="F16" s="16"/>
    </row>
    <row r="17" spans="1:13" ht="76.5" x14ac:dyDescent="0.25">
      <c r="A17" s="14">
        <v>1.0900000000000001</v>
      </c>
      <c r="B17" s="15" t="s">
        <v>8</v>
      </c>
      <c r="C17" s="14" t="s">
        <v>2</v>
      </c>
      <c r="D17" s="14">
        <v>4</v>
      </c>
      <c r="E17" s="17"/>
      <c r="F17" s="16"/>
    </row>
    <row r="18" spans="1:13" ht="25.5" x14ac:dyDescent="0.25">
      <c r="A18" s="14">
        <v>1.1000000000000001</v>
      </c>
      <c r="B18" s="15" t="s">
        <v>48</v>
      </c>
      <c r="C18" s="14" t="s">
        <v>2</v>
      </c>
      <c r="D18" s="14">
        <v>4</v>
      </c>
      <c r="E18" s="16"/>
      <c r="F18" s="16"/>
    </row>
    <row r="19" spans="1:13" ht="51" x14ac:dyDescent="0.25">
      <c r="A19" s="14">
        <v>1.1100000000000001</v>
      </c>
      <c r="B19" s="15" t="s">
        <v>9</v>
      </c>
      <c r="C19" s="14" t="s">
        <v>2</v>
      </c>
      <c r="D19" s="14">
        <v>4</v>
      </c>
      <c r="E19" s="17"/>
      <c r="F19" s="16"/>
    </row>
    <row r="20" spans="1:13" ht="25.5" x14ac:dyDescent="0.25">
      <c r="A20" s="14">
        <v>1.1200000000000001</v>
      </c>
      <c r="B20" s="15" t="s">
        <v>49</v>
      </c>
      <c r="C20" s="14" t="s">
        <v>2</v>
      </c>
      <c r="D20" s="14">
        <v>4</v>
      </c>
      <c r="E20" s="16"/>
      <c r="F20" s="16"/>
    </row>
    <row r="21" spans="1:13" ht="25.5" x14ac:dyDescent="0.25">
      <c r="A21" s="14">
        <v>1.1299999999999999</v>
      </c>
      <c r="B21" s="15" t="s">
        <v>5</v>
      </c>
      <c r="C21" s="14" t="s">
        <v>7</v>
      </c>
      <c r="D21" s="14">
        <v>140</v>
      </c>
      <c r="E21" s="16"/>
      <c r="F21" s="16"/>
    </row>
    <row r="22" spans="1:13" ht="51" x14ac:dyDescent="0.25">
      <c r="A22" s="14">
        <v>1.1399999999999999</v>
      </c>
      <c r="B22" s="15" t="s">
        <v>10</v>
      </c>
      <c r="C22" s="14" t="s">
        <v>7</v>
      </c>
      <c r="D22" s="14">
        <v>90</v>
      </c>
      <c r="E22" s="16"/>
      <c r="F22" s="16"/>
    </row>
    <row r="23" spans="1:13" ht="25.5" x14ac:dyDescent="0.25">
      <c r="A23" s="14">
        <v>1.1499999999999999</v>
      </c>
      <c r="B23" s="15" t="s">
        <v>11</v>
      </c>
      <c r="C23" s="14" t="s">
        <v>2</v>
      </c>
      <c r="D23" s="14">
        <v>1</v>
      </c>
      <c r="E23" s="17"/>
      <c r="F23" s="16"/>
    </row>
    <row r="24" spans="1:13" x14ac:dyDescent="0.25">
      <c r="A24" s="14">
        <v>1.1599999999999999</v>
      </c>
      <c r="B24" s="15" t="s">
        <v>53</v>
      </c>
      <c r="C24" s="14" t="s">
        <v>12</v>
      </c>
      <c r="D24" s="14">
        <v>1</v>
      </c>
      <c r="E24" s="17"/>
      <c r="F24" s="16"/>
    </row>
    <row r="25" spans="1:13" ht="38.25" x14ac:dyDescent="0.25">
      <c r="A25" s="14">
        <v>1.17</v>
      </c>
      <c r="B25" s="18" t="s">
        <v>42</v>
      </c>
      <c r="C25" s="14" t="s">
        <v>2</v>
      </c>
      <c r="D25" s="14">
        <v>1</v>
      </c>
      <c r="E25" s="19"/>
      <c r="F25" s="16"/>
    </row>
    <row r="26" spans="1:13" ht="38.25" x14ac:dyDescent="0.25">
      <c r="A26" s="14">
        <v>1.18</v>
      </c>
      <c r="B26" s="15" t="s">
        <v>52</v>
      </c>
      <c r="C26" s="14" t="s">
        <v>2</v>
      </c>
      <c r="D26" s="14">
        <v>2</v>
      </c>
      <c r="E26" s="17"/>
      <c r="F26" s="16"/>
      <c r="I26" s="3">
        <f>2300000-E26</f>
        <v>2300000</v>
      </c>
      <c r="J26" s="4"/>
      <c r="K26" s="4"/>
      <c r="L26" s="4"/>
      <c r="M26" s="4"/>
    </row>
    <row r="27" spans="1:13" x14ac:dyDescent="0.25">
      <c r="A27" s="14">
        <v>1.19</v>
      </c>
      <c r="B27" s="15" t="s">
        <v>55</v>
      </c>
      <c r="C27" s="14" t="s">
        <v>56</v>
      </c>
      <c r="D27" s="14">
        <v>64</v>
      </c>
      <c r="E27" s="17"/>
      <c r="F27" s="16"/>
      <c r="I27" s="3"/>
      <c r="J27" s="4"/>
      <c r="K27" s="4"/>
      <c r="L27" s="4"/>
      <c r="M27" s="4"/>
    </row>
    <row r="28" spans="1:13" ht="25.5" x14ac:dyDescent="0.25">
      <c r="A28" s="43" t="s">
        <v>13</v>
      </c>
      <c r="B28" s="15" t="s">
        <v>57</v>
      </c>
      <c r="C28" s="14" t="s">
        <v>54</v>
      </c>
      <c r="D28" s="20">
        <v>120</v>
      </c>
      <c r="E28" s="17"/>
      <c r="F28" s="16"/>
      <c r="I28" s="4"/>
      <c r="J28" s="4"/>
      <c r="K28" s="4"/>
      <c r="L28" s="4">
        <f>1021000/8500</f>
        <v>120.11764705882354</v>
      </c>
      <c r="M28" s="4"/>
    </row>
    <row r="29" spans="1:13" x14ac:dyDescent="0.25">
      <c r="A29" s="14">
        <v>1.21</v>
      </c>
      <c r="B29" s="15" t="s">
        <v>62</v>
      </c>
      <c r="C29" s="14" t="s">
        <v>12</v>
      </c>
      <c r="D29" s="20">
        <v>1</v>
      </c>
      <c r="E29" s="17"/>
      <c r="F29" s="16"/>
      <c r="I29" s="4"/>
      <c r="J29" s="4"/>
      <c r="K29" s="4"/>
      <c r="L29" s="4"/>
      <c r="M29" s="4"/>
    </row>
    <row r="30" spans="1:13" x14ac:dyDescent="0.25">
      <c r="A30" s="14"/>
      <c r="B30" s="21" t="s">
        <v>41</v>
      </c>
      <c r="C30" s="13"/>
      <c r="D30" s="13"/>
      <c r="E30" s="22"/>
      <c r="F30" s="22"/>
      <c r="I30" s="4"/>
      <c r="J30" s="4"/>
      <c r="K30" s="4"/>
      <c r="L30" s="4"/>
      <c r="M30" s="4"/>
    </row>
    <row r="31" spans="1:13" x14ac:dyDescent="0.25">
      <c r="A31" s="13">
        <v>2</v>
      </c>
      <c r="B31" s="41" t="s">
        <v>51</v>
      </c>
      <c r="C31" s="13"/>
      <c r="D31" s="13"/>
      <c r="E31" s="22"/>
      <c r="F31" s="22"/>
      <c r="I31" s="4"/>
      <c r="J31" s="4"/>
      <c r="K31" s="4"/>
      <c r="L31" s="4"/>
      <c r="M31" s="4"/>
    </row>
    <row r="32" spans="1:13" ht="38.25" x14ac:dyDescent="0.25">
      <c r="A32" s="14">
        <v>2.0099999999999998</v>
      </c>
      <c r="B32" s="15" t="s">
        <v>3</v>
      </c>
      <c r="C32" s="14" t="s">
        <v>2</v>
      </c>
      <c r="D32" s="14">
        <v>1</v>
      </c>
      <c r="E32" s="19"/>
      <c r="F32" s="16"/>
      <c r="I32" s="4"/>
      <c r="J32" s="4"/>
      <c r="K32" s="4"/>
      <c r="L32" s="5"/>
      <c r="M32" s="4"/>
    </row>
    <row r="33" spans="1:13" ht="76.5" x14ac:dyDescent="0.25">
      <c r="A33" s="14">
        <v>2.02</v>
      </c>
      <c r="B33" s="15" t="s">
        <v>22</v>
      </c>
      <c r="C33" s="14" t="s">
        <v>2</v>
      </c>
      <c r="D33" s="14">
        <v>60</v>
      </c>
      <c r="E33" s="16"/>
      <c r="F33" s="16"/>
      <c r="I33" s="4"/>
      <c r="J33" s="4"/>
      <c r="K33" s="4"/>
      <c r="L33" s="4"/>
      <c r="M33" s="4"/>
    </row>
    <row r="34" spans="1:13" ht="76.5" x14ac:dyDescent="0.25">
      <c r="A34" s="14">
        <v>2.0299999999999998</v>
      </c>
      <c r="B34" s="15" t="s">
        <v>15</v>
      </c>
      <c r="C34" s="14" t="s">
        <v>2</v>
      </c>
      <c r="D34" s="14">
        <v>6</v>
      </c>
      <c r="E34" s="16"/>
      <c r="F34" s="16"/>
    </row>
    <row r="35" spans="1:13" ht="25.5" x14ac:dyDescent="0.25">
      <c r="A35" s="14">
        <v>2.04</v>
      </c>
      <c r="B35" s="18" t="s">
        <v>16</v>
      </c>
      <c r="C35" s="14" t="s">
        <v>7</v>
      </c>
      <c r="D35" s="14">
        <v>2135</v>
      </c>
      <c r="E35" s="16"/>
      <c r="F35" s="16"/>
    </row>
    <row r="36" spans="1:13" ht="25.5" x14ac:dyDescent="0.25">
      <c r="A36" s="14">
        <v>2.0499999999999998</v>
      </c>
      <c r="B36" s="18" t="s">
        <v>17</v>
      </c>
      <c r="C36" s="23" t="s">
        <v>2</v>
      </c>
      <c r="D36" s="14">
        <v>72</v>
      </c>
      <c r="E36" s="24"/>
      <c r="F36" s="16"/>
    </row>
    <row r="37" spans="1:13" ht="25.5" x14ac:dyDescent="0.25">
      <c r="A37" s="14">
        <v>2.06</v>
      </c>
      <c r="B37" s="18" t="s">
        <v>18</v>
      </c>
      <c r="C37" s="14" t="s">
        <v>2</v>
      </c>
      <c r="D37" s="14">
        <v>72</v>
      </c>
      <c r="E37" s="24"/>
      <c r="F37" s="16"/>
      <c r="I37" s="6"/>
    </row>
    <row r="38" spans="1:13" x14ac:dyDescent="0.25">
      <c r="A38" s="14">
        <v>2.0699999999999998</v>
      </c>
      <c r="B38" s="15" t="s">
        <v>14</v>
      </c>
      <c r="C38" s="14" t="s">
        <v>2</v>
      </c>
      <c r="D38" s="14">
        <v>72</v>
      </c>
      <c r="E38" s="17"/>
      <c r="F38" s="16"/>
    </row>
    <row r="39" spans="1:13" x14ac:dyDescent="0.25">
      <c r="A39" s="14"/>
      <c r="B39" s="40" t="s">
        <v>60</v>
      </c>
      <c r="C39" s="14"/>
      <c r="D39" s="14"/>
      <c r="E39" s="24"/>
      <c r="F39" s="22"/>
    </row>
    <row r="40" spans="1:13" ht="25.5" x14ac:dyDescent="0.25">
      <c r="A40" s="26">
        <v>3</v>
      </c>
      <c r="B40" s="42" t="s">
        <v>61</v>
      </c>
      <c r="C40" s="27"/>
      <c r="D40" s="28"/>
      <c r="E40" s="29"/>
      <c r="F40" s="29"/>
    </row>
    <row r="41" spans="1:13" x14ac:dyDescent="0.25">
      <c r="A41" s="14">
        <v>3.01</v>
      </c>
      <c r="B41" s="18" t="s">
        <v>23</v>
      </c>
      <c r="C41" s="30" t="s">
        <v>2</v>
      </c>
      <c r="D41" s="30">
        <v>4</v>
      </c>
      <c r="E41" s="31"/>
      <c r="F41" s="16"/>
    </row>
    <row r="42" spans="1:13" ht="25.5" x14ac:dyDescent="0.25">
      <c r="A42" s="14">
        <v>3.02</v>
      </c>
      <c r="B42" s="18" t="s">
        <v>24</v>
      </c>
      <c r="C42" s="30" t="s">
        <v>2</v>
      </c>
      <c r="D42" s="30">
        <v>4</v>
      </c>
      <c r="E42" s="31"/>
      <c r="F42" s="16"/>
    </row>
    <row r="43" spans="1:13" x14ac:dyDescent="0.25">
      <c r="A43" s="14">
        <v>3.03</v>
      </c>
      <c r="B43" s="32" t="s">
        <v>25</v>
      </c>
      <c r="C43" s="30" t="s">
        <v>7</v>
      </c>
      <c r="D43" s="30">
        <v>130</v>
      </c>
      <c r="E43" s="31"/>
      <c r="F43" s="16"/>
    </row>
    <row r="44" spans="1:13" x14ac:dyDescent="0.25">
      <c r="A44" s="14">
        <v>3.04</v>
      </c>
      <c r="B44" s="18" t="s">
        <v>43</v>
      </c>
      <c r="C44" s="30" t="s">
        <v>7</v>
      </c>
      <c r="D44" s="30">
        <v>100</v>
      </c>
      <c r="E44" s="31"/>
      <c r="F44" s="16"/>
    </row>
    <row r="45" spans="1:13" x14ac:dyDescent="0.25">
      <c r="A45" s="14">
        <v>3.05</v>
      </c>
      <c r="B45" s="18" t="s">
        <v>26</v>
      </c>
      <c r="C45" s="30" t="s">
        <v>2</v>
      </c>
      <c r="D45" s="30">
        <v>60</v>
      </c>
      <c r="E45" s="31"/>
      <c r="F45" s="16"/>
    </row>
    <row r="46" spans="1:13" x14ac:dyDescent="0.25">
      <c r="A46" s="14">
        <v>3.06</v>
      </c>
      <c r="B46" s="18" t="s">
        <v>27</v>
      </c>
      <c r="C46" s="30" t="s">
        <v>2</v>
      </c>
      <c r="D46" s="33">
        <v>12</v>
      </c>
      <c r="E46" s="31"/>
      <c r="F46" s="16"/>
    </row>
    <row r="47" spans="1:13" x14ac:dyDescent="0.25">
      <c r="A47" s="14">
        <v>3.07</v>
      </c>
      <c r="B47" s="18" t="s">
        <v>28</v>
      </c>
      <c r="C47" s="30" t="s">
        <v>2</v>
      </c>
      <c r="D47" s="33">
        <v>12</v>
      </c>
      <c r="E47" s="31"/>
      <c r="F47" s="16"/>
    </row>
    <row r="48" spans="1:13" x14ac:dyDescent="0.25">
      <c r="A48" s="14">
        <v>3.08</v>
      </c>
      <c r="B48" s="18" t="s">
        <v>29</v>
      </c>
      <c r="C48" s="30" t="s">
        <v>2</v>
      </c>
      <c r="D48" s="30">
        <v>4</v>
      </c>
      <c r="E48" s="31"/>
      <c r="F48" s="16"/>
    </row>
    <row r="49" spans="1:12" x14ac:dyDescent="0.25">
      <c r="A49" s="14">
        <v>3.09</v>
      </c>
      <c r="B49" s="18" t="s">
        <v>30</v>
      </c>
      <c r="C49" s="30" t="s">
        <v>2</v>
      </c>
      <c r="D49" s="30">
        <v>2</v>
      </c>
      <c r="E49" s="31"/>
      <c r="F49" s="16"/>
    </row>
    <row r="50" spans="1:12" x14ac:dyDescent="0.25">
      <c r="A50" s="43" t="s">
        <v>40</v>
      </c>
      <c r="B50" s="18" t="s">
        <v>31</v>
      </c>
      <c r="C50" s="30" t="s">
        <v>2</v>
      </c>
      <c r="D50" s="30">
        <v>4</v>
      </c>
      <c r="E50" s="31"/>
      <c r="F50" s="16"/>
    </row>
    <row r="51" spans="1:12" x14ac:dyDescent="0.25">
      <c r="A51" s="14">
        <v>3.11</v>
      </c>
      <c r="B51" s="32" t="s">
        <v>32</v>
      </c>
      <c r="C51" s="30" t="s">
        <v>2</v>
      </c>
      <c r="D51" s="30">
        <v>8</v>
      </c>
      <c r="E51" s="31"/>
      <c r="F51" s="16"/>
    </row>
    <row r="52" spans="1:12" x14ac:dyDescent="0.25">
      <c r="A52" s="14">
        <v>3.12</v>
      </c>
      <c r="B52" s="18" t="s">
        <v>33</v>
      </c>
      <c r="C52" s="30" t="s">
        <v>2</v>
      </c>
      <c r="D52" s="30">
        <v>8</v>
      </c>
      <c r="E52" s="31"/>
      <c r="F52" s="16"/>
    </row>
    <row r="53" spans="1:12" ht="25.5" x14ac:dyDescent="0.25">
      <c r="A53" s="14">
        <v>3.13</v>
      </c>
      <c r="B53" s="18" t="s">
        <v>34</v>
      </c>
      <c r="C53" s="30" t="s">
        <v>2</v>
      </c>
      <c r="D53" s="30">
        <v>16</v>
      </c>
      <c r="E53" s="31"/>
      <c r="F53" s="16"/>
      <c r="J53" s="7"/>
      <c r="K53" s="7"/>
      <c r="L53" s="7"/>
    </row>
    <row r="54" spans="1:12" ht="25.5" x14ac:dyDescent="0.25">
      <c r="A54" s="14">
        <v>3.14</v>
      </c>
      <c r="B54" s="18" t="s">
        <v>35</v>
      </c>
      <c r="C54" s="30" t="s">
        <v>19</v>
      </c>
      <c r="D54" s="30">
        <v>2</v>
      </c>
      <c r="E54" s="31"/>
      <c r="F54" s="16"/>
      <c r="J54" s="7"/>
      <c r="K54" s="8"/>
      <c r="L54" s="7"/>
    </row>
    <row r="55" spans="1:12" ht="38.25" x14ac:dyDescent="0.25">
      <c r="A55" s="14">
        <v>3.15</v>
      </c>
      <c r="B55" s="18" t="s">
        <v>83</v>
      </c>
      <c r="C55" s="30" t="s">
        <v>7</v>
      </c>
      <c r="D55" s="30">
        <v>140</v>
      </c>
      <c r="E55" s="31"/>
      <c r="F55" s="16"/>
      <c r="J55" s="7"/>
      <c r="K55" s="8"/>
      <c r="L55" s="7"/>
    </row>
    <row r="56" spans="1:12" x14ac:dyDescent="0.25">
      <c r="A56" s="14"/>
      <c r="B56" s="44" t="s">
        <v>41</v>
      </c>
      <c r="C56" s="27"/>
      <c r="D56" s="27"/>
      <c r="E56" s="34"/>
      <c r="F56" s="34"/>
      <c r="J56" s="7"/>
      <c r="K56" s="8"/>
      <c r="L56" s="7"/>
    </row>
    <row r="57" spans="1:12" x14ac:dyDescent="0.25">
      <c r="A57" s="13">
        <v>4</v>
      </c>
      <c r="B57" s="25" t="s">
        <v>76</v>
      </c>
      <c r="C57" s="30"/>
      <c r="D57" s="30"/>
      <c r="E57" s="31"/>
      <c r="F57" s="16"/>
      <c r="J57" s="7"/>
      <c r="K57" s="8"/>
      <c r="L57" s="7"/>
    </row>
    <row r="58" spans="1:12" x14ac:dyDescent="0.25">
      <c r="A58" s="14">
        <v>4.01</v>
      </c>
      <c r="B58" s="18" t="s">
        <v>68</v>
      </c>
      <c r="C58" s="30" t="s">
        <v>69</v>
      </c>
      <c r="D58" s="30">
        <v>360</v>
      </c>
      <c r="E58" s="31"/>
      <c r="F58" s="16"/>
      <c r="J58" s="7"/>
      <c r="K58" s="8"/>
      <c r="L58" s="7"/>
    </row>
    <row r="59" spans="1:12" ht="25.5" x14ac:dyDescent="0.25">
      <c r="A59" s="14">
        <v>4.0199999999999996</v>
      </c>
      <c r="B59" s="18" t="s">
        <v>79</v>
      </c>
      <c r="C59" s="30" t="s">
        <v>69</v>
      </c>
      <c r="D59" s="30">
        <v>360</v>
      </c>
      <c r="E59" s="31"/>
      <c r="F59" s="16"/>
      <c r="J59" s="7"/>
      <c r="K59" s="8"/>
      <c r="L59" s="7"/>
    </row>
    <row r="60" spans="1:12" x14ac:dyDescent="0.25">
      <c r="A60" s="14">
        <v>4.03</v>
      </c>
      <c r="B60" s="18" t="s">
        <v>70</v>
      </c>
      <c r="C60" s="30" t="s">
        <v>4</v>
      </c>
      <c r="D60" s="30">
        <v>4</v>
      </c>
      <c r="E60" s="31"/>
      <c r="F60" s="16"/>
      <c r="J60" s="7"/>
      <c r="K60" s="8"/>
      <c r="L60" s="7"/>
    </row>
    <row r="61" spans="1:12" x14ac:dyDescent="0.25">
      <c r="A61" s="14">
        <v>4.04</v>
      </c>
      <c r="B61" s="18" t="s">
        <v>58</v>
      </c>
      <c r="C61" s="30" t="s">
        <v>4</v>
      </c>
      <c r="D61" s="30">
        <v>4</v>
      </c>
      <c r="E61" s="31"/>
      <c r="F61" s="16"/>
      <c r="J61" s="7"/>
      <c r="K61" s="8"/>
      <c r="L61" s="7"/>
    </row>
    <row r="62" spans="1:12" x14ac:dyDescent="0.25">
      <c r="A62" s="14">
        <v>4.05</v>
      </c>
      <c r="B62" s="18" t="s">
        <v>59</v>
      </c>
      <c r="C62" s="30" t="s">
        <v>4</v>
      </c>
      <c r="D62" s="30">
        <v>38</v>
      </c>
      <c r="E62" s="31"/>
      <c r="F62" s="16"/>
      <c r="J62" s="7"/>
      <c r="K62" s="8"/>
      <c r="L62" s="7"/>
    </row>
    <row r="63" spans="1:12" ht="38.25" x14ac:dyDescent="0.25">
      <c r="A63" s="14">
        <v>4.0599999999999996</v>
      </c>
      <c r="B63" s="18" t="s">
        <v>81</v>
      </c>
      <c r="C63" s="30" t="s">
        <v>71</v>
      </c>
      <c r="D63" s="30">
        <v>108</v>
      </c>
      <c r="E63" s="31"/>
      <c r="F63" s="16"/>
      <c r="J63" s="7"/>
      <c r="K63" s="8"/>
      <c r="L63" s="7"/>
    </row>
    <row r="64" spans="1:12" ht="25.5" x14ac:dyDescent="0.25">
      <c r="A64" s="14">
        <v>4.07</v>
      </c>
      <c r="B64" s="18" t="s">
        <v>72</v>
      </c>
      <c r="C64" s="30" t="s">
        <v>4</v>
      </c>
      <c r="D64" s="30">
        <v>120</v>
      </c>
      <c r="E64" s="31"/>
      <c r="F64" s="16"/>
      <c r="J64" s="7"/>
      <c r="K64" s="8"/>
      <c r="L64" s="7"/>
    </row>
    <row r="65" spans="1:12" ht="25.5" x14ac:dyDescent="0.25">
      <c r="A65" s="14">
        <v>4.08</v>
      </c>
      <c r="B65" s="18" t="s">
        <v>80</v>
      </c>
      <c r="C65" s="30" t="s">
        <v>4</v>
      </c>
      <c r="D65" s="30">
        <v>5</v>
      </c>
      <c r="E65" s="31"/>
      <c r="F65" s="16"/>
      <c r="J65" s="7"/>
      <c r="K65" s="8"/>
      <c r="L65" s="7"/>
    </row>
    <row r="66" spans="1:12" ht="25.5" x14ac:dyDescent="0.25">
      <c r="A66" s="14">
        <v>4.09</v>
      </c>
      <c r="B66" s="18" t="s">
        <v>82</v>
      </c>
      <c r="C66" s="30" t="s">
        <v>69</v>
      </c>
      <c r="D66" s="30">
        <v>9</v>
      </c>
      <c r="E66" s="31"/>
      <c r="F66" s="16"/>
      <c r="J66" s="7"/>
      <c r="K66" s="8"/>
      <c r="L66" s="7"/>
    </row>
    <row r="67" spans="1:12" x14ac:dyDescent="0.25">
      <c r="A67" s="43" t="s">
        <v>84</v>
      </c>
      <c r="B67" s="18" t="s">
        <v>73</v>
      </c>
      <c r="C67" s="30" t="s">
        <v>4</v>
      </c>
      <c r="D67" s="30">
        <v>38</v>
      </c>
      <c r="E67" s="31"/>
      <c r="F67" s="16"/>
      <c r="J67" s="7"/>
      <c r="K67" s="8"/>
      <c r="L67" s="7"/>
    </row>
    <row r="68" spans="1:12" x14ac:dyDescent="0.25">
      <c r="A68" s="14">
        <v>4.1100000000000003</v>
      </c>
      <c r="B68" s="18" t="s">
        <v>74</v>
      </c>
      <c r="C68" s="30" t="s">
        <v>4</v>
      </c>
      <c r="D68" s="30">
        <v>2</v>
      </c>
      <c r="E68" s="31"/>
      <c r="F68" s="16"/>
      <c r="J68" s="7"/>
      <c r="K68" s="8"/>
      <c r="L68" s="7"/>
    </row>
    <row r="69" spans="1:12" ht="25.5" x14ac:dyDescent="0.25">
      <c r="A69" s="14">
        <v>4.12</v>
      </c>
      <c r="B69" s="18" t="s">
        <v>75</v>
      </c>
      <c r="C69" s="30" t="s">
        <v>4</v>
      </c>
      <c r="D69" s="30">
        <v>3</v>
      </c>
      <c r="E69" s="31"/>
      <c r="F69" s="16"/>
      <c r="J69" s="7"/>
      <c r="K69" s="8"/>
      <c r="L69" s="7"/>
    </row>
    <row r="70" spans="1:12" x14ac:dyDescent="0.25">
      <c r="A70" s="14"/>
      <c r="B70" s="44" t="s">
        <v>41</v>
      </c>
      <c r="C70" s="30"/>
      <c r="D70" s="30"/>
      <c r="E70" s="31"/>
      <c r="F70" s="22"/>
      <c r="J70" s="7"/>
      <c r="K70" s="8"/>
      <c r="L70" s="7"/>
    </row>
    <row r="71" spans="1:12" x14ac:dyDescent="0.25">
      <c r="A71" s="14"/>
      <c r="B71" s="18"/>
      <c r="C71" s="30"/>
      <c r="D71" s="30"/>
      <c r="E71" s="31"/>
      <c r="F71" s="16"/>
      <c r="J71" s="7"/>
      <c r="K71" s="8"/>
      <c r="L71" s="7"/>
    </row>
    <row r="72" spans="1:12" x14ac:dyDescent="0.25">
      <c r="A72" s="14"/>
      <c r="B72" s="2" t="s">
        <v>36</v>
      </c>
      <c r="C72" s="14"/>
      <c r="D72" s="14"/>
      <c r="E72" s="16"/>
      <c r="F72" s="22"/>
      <c r="J72" s="7"/>
      <c r="K72" s="8"/>
      <c r="L72" s="7"/>
    </row>
    <row r="73" spans="1:12" x14ac:dyDescent="0.25">
      <c r="A73" s="14"/>
      <c r="B73" s="45" t="s">
        <v>77</v>
      </c>
      <c r="C73" s="35">
        <v>0.17</v>
      </c>
      <c r="D73" s="14"/>
      <c r="E73" s="16"/>
      <c r="F73" s="16"/>
      <c r="J73" s="7"/>
      <c r="K73" s="8"/>
      <c r="L73" s="7"/>
    </row>
    <row r="74" spans="1:12" x14ac:dyDescent="0.25">
      <c r="A74" s="14"/>
      <c r="B74" s="45" t="s">
        <v>37</v>
      </c>
      <c r="C74" s="35">
        <v>0.05</v>
      </c>
      <c r="D74" s="14"/>
      <c r="E74" s="16"/>
      <c r="F74" s="16"/>
      <c r="J74" s="7"/>
      <c r="K74" s="8"/>
      <c r="L74" s="7"/>
    </row>
    <row r="75" spans="1:12" x14ac:dyDescent="0.25">
      <c r="A75" s="14"/>
      <c r="B75" s="45" t="s">
        <v>78</v>
      </c>
      <c r="C75" s="35">
        <v>0.03</v>
      </c>
      <c r="D75" s="14"/>
      <c r="E75" s="16"/>
      <c r="F75" s="16"/>
      <c r="J75" s="7"/>
      <c r="K75" s="8"/>
      <c r="L75" s="7"/>
    </row>
    <row r="76" spans="1:12" x14ac:dyDescent="0.25">
      <c r="A76" s="14"/>
      <c r="B76" s="36" t="s">
        <v>38</v>
      </c>
      <c r="C76" s="37">
        <v>0.25</v>
      </c>
      <c r="D76" s="14"/>
      <c r="E76" s="16"/>
      <c r="F76" s="22"/>
      <c r="J76" s="7"/>
      <c r="K76" s="8"/>
      <c r="L76" s="7"/>
    </row>
    <row r="77" spans="1:12" x14ac:dyDescent="0.25">
      <c r="A77" s="14"/>
      <c r="B77" s="46" t="s">
        <v>39</v>
      </c>
      <c r="C77" s="47">
        <v>0.19</v>
      </c>
      <c r="D77" s="14"/>
      <c r="E77" s="16"/>
      <c r="F77" s="16"/>
      <c r="J77" s="7"/>
      <c r="K77" s="8"/>
      <c r="L77" s="7"/>
    </row>
    <row r="78" spans="1:12" x14ac:dyDescent="0.25">
      <c r="A78" s="14"/>
      <c r="B78" s="38" t="s">
        <v>86</v>
      </c>
      <c r="C78" s="14"/>
      <c r="D78" s="39"/>
      <c r="E78" s="16"/>
      <c r="F78" s="22"/>
      <c r="H78" s="9"/>
      <c r="J78" s="7"/>
      <c r="K78" s="8"/>
      <c r="L78" s="7"/>
    </row>
    <row r="79" spans="1:12" x14ac:dyDescent="0.25">
      <c r="J79" s="7"/>
      <c r="K79" s="8"/>
      <c r="L79" s="7"/>
    </row>
    <row r="80" spans="1:12" ht="21.75" customHeight="1" x14ac:dyDescent="0.25">
      <c r="A80" s="10"/>
      <c r="B80" s="10"/>
      <c r="C80" s="10"/>
      <c r="D80" s="10"/>
      <c r="E80" s="10"/>
      <c r="F80" s="10"/>
      <c r="H80" s="9"/>
    </row>
    <row r="81" spans="1:8" ht="14.25" customHeight="1" x14ac:dyDescent="0.25">
      <c r="A81" s="10"/>
      <c r="B81" s="10"/>
      <c r="C81" s="10"/>
      <c r="D81" s="10"/>
      <c r="E81" s="10"/>
      <c r="F81" s="10"/>
      <c r="H81" s="9"/>
    </row>
    <row r="82" spans="1:8" ht="6" customHeight="1" x14ac:dyDescent="0.25"/>
    <row r="84" spans="1:8" x14ac:dyDescent="0.25">
      <c r="B84" s="11"/>
      <c r="D84" s="7"/>
      <c r="E84" s="7"/>
      <c r="F84" s="7"/>
    </row>
    <row r="85" spans="1:8" x14ac:dyDescent="0.25">
      <c r="B85" s="1" t="s">
        <v>87</v>
      </c>
      <c r="C85" s="12"/>
    </row>
  </sheetData>
  <mergeCells count="5">
    <mergeCell ref="A1:F1"/>
    <mergeCell ref="A2:F2"/>
    <mergeCell ref="A3:F4"/>
    <mergeCell ref="A5:F5"/>
    <mergeCell ref="A6:F6"/>
  </mergeCells>
  <pageMargins left="0.31496062992125984" right="0.11811023622047245" top="0.19685039370078741" bottom="0.35433070866141736" header="0.31496062992125984" footer="0.31496062992125984"/>
  <pageSetup scale="75"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6</vt:i4>
      </vt:variant>
    </vt:vector>
  </HeadingPairs>
  <TitlesOfParts>
    <vt:vector size="14" baseType="lpstr">
      <vt:lpstr>APERTURA</vt:lpstr>
      <vt:lpstr>VERIFICACION JURIDICA</vt:lpstr>
      <vt:lpstr>VERIFICACIÓN FINANCIERA</vt:lpstr>
      <vt:lpstr>VERIFICACION TECNICA</vt:lpstr>
      <vt:lpstr>VTE</vt:lpstr>
      <vt:lpstr>CALIFICACION PERSONAL</vt:lpstr>
      <vt:lpstr>CORREC. ARITM.</vt:lpstr>
      <vt:lpstr>PROPUESTA ECONOMICA</vt:lpstr>
      <vt:lpstr>'CALIFICACION PERSONAL'!Área_de_impresión</vt:lpstr>
      <vt:lpstr>'VERIFICACION JURIDICA'!Área_de_impresión</vt:lpstr>
      <vt:lpstr>'VERIFICACION TECNICA'!formula</vt:lpstr>
      <vt:lpstr>'CALIFICACION PERSONAL'!Títulos_a_imprimir</vt:lpstr>
      <vt:lpstr>'VERIFICACION JURIDICA'!Títulos_a_imprimir</vt:lpstr>
      <vt:lpstr>'VERIFICACION TECNICA'!Títulos_a_imprimir</vt:lpstr>
    </vt:vector>
  </TitlesOfParts>
  <Company>AmSavS Creation´s 2008</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AmSavS</dc:creator>
  <cp:lastModifiedBy>USUARIO</cp:lastModifiedBy>
  <cp:lastPrinted>2017-09-05T21:11:09Z</cp:lastPrinted>
  <dcterms:created xsi:type="dcterms:W3CDTF">2009-02-06T14:59:26Z</dcterms:created>
  <dcterms:modified xsi:type="dcterms:W3CDTF">2019-06-05T22:53:29Z</dcterms:modified>
</cp:coreProperties>
</file>